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avarin\Desktop\ประชุม BAC 3 ส.ค..65\"/>
    </mc:Choice>
  </mc:AlternateContent>
  <xr:revisionPtr revIDLastSave="0" documentId="13_ncr:1_{0FA3993F-BE37-41F6-9D73-FA044E2D9E05}" xr6:coauthVersionLast="36" xr6:coauthVersionMax="36" xr10:uidLastSave="{00000000-0000-0000-0000-000000000000}"/>
  <bookViews>
    <workbookView xWindow="0" yWindow="0" windowWidth="20400" windowHeight="7545" tabRatio="762" firstSheet="5" activeTab="11" xr2:uid="{00000000-000D-0000-FFFF-FFFF00000000}"/>
  </bookViews>
  <sheets>
    <sheet name="งปม.-ดำเนินงาน" sheetId="4" r:id="rId1"/>
    <sheet name="งปม.-วัสดุการศึกษา -ด้านวิทย์" sheetId="8" r:id="rId2"/>
    <sheet name="งปม.-วัสดุการศึกษา - ด้านสังคม" sheetId="11" r:id="rId3"/>
    <sheet name="งปม.-รายจ่ายลงทุน" sheetId="12" r:id="rId4"/>
    <sheet name="งปม.-โครงการ อื่นๆ." sheetId="7" r:id="rId5"/>
    <sheet name="งปม.-U2T for BCG" sheetId="13" r:id="rId6"/>
    <sheet name="ผป.-งบดำเนินงาน" sheetId="14" r:id="rId7"/>
    <sheet name="ผป.งบรายจ่ายอื่น-ด้านวิทย์" sheetId="15" r:id="rId8"/>
    <sheet name="ผป.งบรายจ่ายอื่น-ด้านสังคม" sheetId="16" r:id="rId9"/>
    <sheet name="งปม.-โครงการต่าง ๆ(ผป.)" sheetId="18" r:id="rId10"/>
    <sheet name="ผป.-ครุภัณฑ์สิ่งก่อสร้าง" sheetId="17" r:id="rId11"/>
    <sheet name="Sheet6" sheetId="19" r:id="rId12"/>
    <sheet name="Sheet1" sheetId="2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6">'ผป.-งบดำเนินงาน'!$A$1:$H$30</definedName>
    <definedName name="_xlnm.Print_Area" localSheetId="7">'ผป.งบรายจ่ายอื่น-ด้านวิทย์'!$A$1:$I$17</definedName>
    <definedName name="_xlnm.Print_Area" localSheetId="8">'ผป.งบรายจ่ายอื่น-ด้านสังคม'!$A$1:$I$15</definedName>
    <definedName name="_xlnm.Print_Titles" localSheetId="6">'ผป.-งบดำเนินงาน'!$1:$3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9" l="1"/>
  <c r="G13" i="18"/>
  <c r="A33" i="19"/>
  <c r="A32" i="19"/>
  <c r="A31" i="19"/>
  <c r="A30" i="19"/>
  <c r="A24" i="19"/>
  <c r="A23" i="19"/>
  <c r="A22" i="19"/>
  <c r="A21" i="19"/>
  <c r="A20" i="19"/>
  <c r="A10" i="19"/>
  <c r="A9" i="19"/>
  <c r="A8" i="19"/>
  <c r="A7" i="19"/>
  <c r="A6" i="19"/>
  <c r="A5" i="19"/>
  <c r="A4" i="19"/>
  <c r="A3" i="19"/>
  <c r="A2" i="19"/>
  <c r="G9" i="18"/>
  <c r="E9" i="18"/>
  <c r="D9" i="18"/>
  <c r="H9" i="18" s="1"/>
  <c r="G8" i="18"/>
  <c r="E8" i="18"/>
  <c r="D8" i="18"/>
  <c r="H8" i="18" s="1"/>
  <c r="G7" i="18"/>
  <c r="E7" i="18"/>
  <c r="D7" i="18"/>
  <c r="H7" i="18" s="1"/>
  <c r="H13" i="18" s="1"/>
  <c r="G7" i="17"/>
  <c r="E7" i="17"/>
  <c r="D7" i="17"/>
  <c r="B7" i="17"/>
  <c r="G6" i="17"/>
  <c r="I6" i="17" s="1"/>
  <c r="E6" i="17"/>
  <c r="E12" i="17" s="1"/>
  <c r="D6" i="17"/>
  <c r="F6" i="17" s="1"/>
  <c r="B6" i="17"/>
  <c r="G5" i="16"/>
  <c r="E5" i="16"/>
  <c r="D5" i="16"/>
  <c r="G4" i="16"/>
  <c r="I4" i="16" s="1"/>
  <c r="F4" i="16"/>
  <c r="E4" i="16"/>
  <c r="E15" i="16" s="1"/>
  <c r="D4" i="16"/>
  <c r="D15" i="16" s="1"/>
  <c r="C17" i="15"/>
  <c r="G9" i="15"/>
  <c r="I9" i="15" s="1"/>
  <c r="E9" i="15"/>
  <c r="D9" i="15"/>
  <c r="F9" i="15" s="1"/>
  <c r="I8" i="15"/>
  <c r="G8" i="15"/>
  <c r="E8" i="15"/>
  <c r="D8" i="15"/>
  <c r="G7" i="15"/>
  <c r="I7" i="15" s="1"/>
  <c r="E7" i="15"/>
  <c r="D7" i="15"/>
  <c r="G6" i="15"/>
  <c r="I6" i="15" s="1"/>
  <c r="E6" i="15"/>
  <c r="F6" i="15" s="1"/>
  <c r="D6" i="15"/>
  <c r="G5" i="15"/>
  <c r="E5" i="15"/>
  <c r="D5" i="15"/>
  <c r="G4" i="15"/>
  <c r="I4" i="15" s="1"/>
  <c r="E4" i="15"/>
  <c r="F4" i="15" s="1"/>
  <c r="D4" i="15"/>
  <c r="D10" i="15" s="1"/>
  <c r="F29" i="14"/>
  <c r="H29" i="14" s="1"/>
  <c r="D29" i="14"/>
  <c r="E29" i="14" s="1"/>
  <c r="C29" i="14"/>
  <c r="G29" i="14" s="1"/>
  <c r="F28" i="14"/>
  <c r="G28" i="14" s="1"/>
  <c r="D28" i="14"/>
  <c r="E28" i="14" s="1"/>
  <c r="F26" i="14"/>
  <c r="H26" i="14" s="1"/>
  <c r="D26" i="14"/>
  <c r="C26" i="14"/>
  <c r="E26" i="14" s="1"/>
  <c r="H25" i="14"/>
  <c r="F25" i="14"/>
  <c r="D25" i="14"/>
  <c r="C25" i="14"/>
  <c r="F24" i="14"/>
  <c r="E24" i="14"/>
  <c r="D24" i="14"/>
  <c r="C24" i="14"/>
  <c r="F23" i="14"/>
  <c r="D23" i="14"/>
  <c r="C23" i="14"/>
  <c r="F22" i="14"/>
  <c r="H22" i="14" s="1"/>
  <c r="E22" i="14"/>
  <c r="D22" i="14"/>
  <c r="C22" i="14"/>
  <c r="F21" i="14"/>
  <c r="D21" i="14"/>
  <c r="C21" i="14"/>
  <c r="G21" i="14" s="1"/>
  <c r="F20" i="14"/>
  <c r="D20" i="14"/>
  <c r="C20" i="14"/>
  <c r="G20" i="14" s="1"/>
  <c r="F19" i="14"/>
  <c r="D19" i="14"/>
  <c r="C19" i="14"/>
  <c r="H19" i="14" s="1"/>
  <c r="F17" i="14"/>
  <c r="D17" i="14"/>
  <c r="C17" i="14"/>
  <c r="G17" i="14" s="1"/>
  <c r="F16" i="14"/>
  <c r="D16" i="14"/>
  <c r="C16" i="14"/>
  <c r="F15" i="14"/>
  <c r="H15" i="14" s="1"/>
  <c r="E15" i="14"/>
  <c r="D15" i="14"/>
  <c r="C15" i="14"/>
  <c r="F14" i="14"/>
  <c r="D14" i="14"/>
  <c r="C14" i="14"/>
  <c r="F13" i="14"/>
  <c r="H13" i="14" s="1"/>
  <c r="E13" i="14"/>
  <c r="D13" i="14"/>
  <c r="C13" i="14"/>
  <c r="F12" i="14"/>
  <c r="D12" i="14"/>
  <c r="C12" i="14"/>
  <c r="H12" i="14" s="1"/>
  <c r="F11" i="14"/>
  <c r="D11" i="14"/>
  <c r="C11" i="14"/>
  <c r="G11" i="14" s="1"/>
  <c r="F10" i="14"/>
  <c r="D10" i="14"/>
  <c r="C10" i="14"/>
  <c r="H10" i="14" s="1"/>
  <c r="F9" i="14"/>
  <c r="D9" i="14"/>
  <c r="C9" i="14"/>
  <c r="G9" i="14" s="1"/>
  <c r="F8" i="14"/>
  <c r="D8" i="14"/>
  <c r="C8" i="14"/>
  <c r="E8" i="14" s="1"/>
  <c r="H6" i="14"/>
  <c r="F6" i="14"/>
  <c r="D6" i="14"/>
  <c r="C6" i="14"/>
  <c r="G6" i="14" s="1"/>
  <c r="F5" i="14"/>
  <c r="F30" i="14" s="1"/>
  <c r="D5" i="14"/>
  <c r="D30" i="14" s="1"/>
  <c r="C5" i="14"/>
  <c r="E40" i="13"/>
  <c r="E5" i="14" l="1"/>
  <c r="E6" i="14"/>
  <c r="E9" i="14"/>
  <c r="H11" i="14"/>
  <c r="G13" i="14"/>
  <c r="G14" i="14"/>
  <c r="E17" i="14"/>
  <c r="H20" i="14"/>
  <c r="G22" i="14"/>
  <c r="H23" i="14"/>
  <c r="E25" i="14"/>
  <c r="H6" i="15"/>
  <c r="F7" i="15"/>
  <c r="F8" i="15"/>
  <c r="I8" i="18"/>
  <c r="H9" i="14"/>
  <c r="H17" i="14"/>
  <c r="F5" i="15"/>
  <c r="F10" i="15" s="1"/>
  <c r="E11" i="14"/>
  <c r="G15" i="14"/>
  <c r="G16" i="14"/>
  <c r="E20" i="14"/>
  <c r="G24" i="14"/>
  <c r="G25" i="14"/>
  <c r="G10" i="15"/>
  <c r="I5" i="15"/>
  <c r="H8" i="15"/>
  <c r="H5" i="16"/>
  <c r="H7" i="17"/>
  <c r="E13" i="18"/>
  <c r="F8" i="18"/>
  <c r="I10" i="15"/>
  <c r="B31" i="19" s="1"/>
  <c r="F12" i="17"/>
  <c r="G8" i="14"/>
  <c r="H14" i="14"/>
  <c r="H16" i="14"/>
  <c r="H21" i="14"/>
  <c r="G26" i="14"/>
  <c r="H7" i="15"/>
  <c r="H9" i="15"/>
  <c r="I5" i="16"/>
  <c r="G15" i="16"/>
  <c r="I15" i="16" s="1"/>
  <c r="B32" i="19" s="1"/>
  <c r="H6" i="17"/>
  <c r="H12" i="17" s="1"/>
  <c r="I7" i="17"/>
  <c r="G12" i="17"/>
  <c r="I12" i="17" s="1"/>
  <c r="B34" i="19" s="1"/>
  <c r="I7" i="18"/>
  <c r="I9" i="18"/>
  <c r="H5" i="14"/>
  <c r="E10" i="14"/>
  <c r="E12" i="14"/>
  <c r="E14" i="14"/>
  <c r="E16" i="14"/>
  <c r="E19" i="14"/>
  <c r="E21" i="14"/>
  <c r="E23" i="14"/>
  <c r="H4" i="16"/>
  <c r="H15" i="16" s="1"/>
  <c r="F5" i="16"/>
  <c r="F15" i="16" s="1"/>
  <c r="F7" i="17"/>
  <c r="D12" i="17"/>
  <c r="F7" i="18"/>
  <c r="F9" i="18"/>
  <c r="D13" i="18"/>
  <c r="I13" i="18" s="1"/>
  <c r="B33" i="19" s="1"/>
  <c r="G10" i="14"/>
  <c r="G12" i="14"/>
  <c r="G19" i="14"/>
  <c r="G23" i="14"/>
  <c r="E10" i="15"/>
  <c r="G5" i="14"/>
  <c r="C30" i="14"/>
  <c r="H30" i="14" s="1"/>
  <c r="B30" i="19" s="1"/>
  <c r="H5" i="15"/>
  <c r="H4" i="15"/>
  <c r="D21" i="13"/>
  <c r="E30" i="14" l="1"/>
  <c r="G30" i="14"/>
  <c r="F13" i="18"/>
  <c r="H10" i="15"/>
  <c r="G40" i="13"/>
  <c r="D40" i="13"/>
  <c r="I40" i="13" s="1"/>
  <c r="I39" i="13"/>
  <c r="H39" i="13"/>
  <c r="F39" i="13"/>
  <c r="I38" i="13"/>
  <c r="H38" i="13"/>
  <c r="F38" i="13"/>
  <c r="I37" i="13"/>
  <c r="H37" i="13"/>
  <c r="F37" i="13"/>
  <c r="I36" i="13"/>
  <c r="H36" i="13"/>
  <c r="F36" i="13"/>
  <c r="I35" i="13"/>
  <c r="H35" i="13"/>
  <c r="F35" i="13"/>
  <c r="I34" i="13"/>
  <c r="H34" i="13"/>
  <c r="F34" i="13"/>
  <c r="I33" i="13"/>
  <c r="H33" i="13"/>
  <c r="F33" i="13"/>
  <c r="I32" i="13"/>
  <c r="H32" i="13"/>
  <c r="F32" i="13"/>
  <c r="I31" i="13"/>
  <c r="H31" i="13"/>
  <c r="F31" i="13"/>
  <c r="I30" i="13"/>
  <c r="H30" i="13"/>
  <c r="F30" i="13"/>
  <c r="I29" i="13"/>
  <c r="H29" i="13"/>
  <c r="F29" i="13"/>
  <c r="I28" i="13"/>
  <c r="H28" i="13"/>
  <c r="F28" i="13"/>
  <c r="I27" i="13"/>
  <c r="H27" i="13"/>
  <c r="F27" i="13"/>
  <c r="I26" i="13"/>
  <c r="H26" i="13"/>
  <c r="F26" i="13"/>
  <c r="I25" i="13"/>
  <c r="H25" i="13"/>
  <c r="F25" i="13"/>
  <c r="H40" i="13" l="1"/>
  <c r="F40" i="13"/>
  <c r="A3" i="13"/>
  <c r="I19" i="13"/>
  <c r="I15" i="13"/>
  <c r="H13" i="13"/>
  <c r="I11" i="13"/>
  <c r="F10" i="13"/>
  <c r="H9" i="13"/>
  <c r="F7" i="13"/>
  <c r="F9" i="13" l="1"/>
  <c r="I10" i="13"/>
  <c r="I20" i="13"/>
  <c r="F17" i="13"/>
  <c r="D41" i="13"/>
  <c r="F15" i="13"/>
  <c r="I18" i="13"/>
  <c r="H20" i="13"/>
  <c r="I7" i="13"/>
  <c r="H14" i="13"/>
  <c r="I12" i="13"/>
  <c r="H17" i="13"/>
  <c r="E21" i="13"/>
  <c r="E41" i="13" s="1"/>
  <c r="I8" i="13"/>
  <c r="I9" i="13"/>
  <c r="H11" i="13"/>
  <c r="F12" i="13"/>
  <c r="I16" i="13"/>
  <c r="I17" i="13"/>
  <c r="H19" i="13"/>
  <c r="I14" i="13"/>
  <c r="H18" i="13"/>
  <c r="G21" i="13"/>
  <c r="G41" i="13" s="1"/>
  <c r="F13" i="13"/>
  <c r="H7" i="13"/>
  <c r="F8" i="13"/>
  <c r="F11" i="13"/>
  <c r="I13" i="13"/>
  <c r="H15" i="13"/>
  <c r="F16" i="13"/>
  <c r="F19" i="13"/>
  <c r="H6" i="13"/>
  <c r="H10" i="13"/>
  <c r="H12" i="13"/>
  <c r="I6" i="13"/>
  <c r="H8" i="13"/>
  <c r="H16" i="13"/>
  <c r="F6" i="13"/>
  <c r="F14" i="13"/>
  <c r="F18" i="13"/>
  <c r="F20" i="13"/>
  <c r="I22" i="7"/>
  <c r="I21" i="7"/>
  <c r="I27" i="7"/>
  <c r="F22" i="7"/>
  <c r="F21" i="7"/>
  <c r="H21" i="7"/>
  <c r="H22" i="7"/>
  <c r="I41" i="13" l="1"/>
  <c r="B24" i="19" s="1"/>
  <c r="I21" i="13"/>
  <c r="F21" i="13"/>
  <c r="F41" i="13" s="1"/>
  <c r="H21" i="13"/>
  <c r="H41" i="13" s="1"/>
  <c r="H13" i="8"/>
  <c r="E16" i="4" l="1"/>
  <c r="H26" i="4" l="1"/>
  <c r="H27" i="4"/>
  <c r="H28" i="4"/>
  <c r="H29" i="4"/>
  <c r="H30" i="4"/>
  <c r="H31" i="4"/>
  <c r="H32" i="4"/>
  <c r="H33" i="4"/>
  <c r="H34" i="4"/>
  <c r="H35" i="4"/>
  <c r="H36" i="4"/>
  <c r="H37" i="4"/>
  <c r="H38" i="4"/>
  <c r="H25" i="4"/>
  <c r="H39" i="4" s="1"/>
  <c r="G39" i="4"/>
  <c r="E39" i="4"/>
  <c r="F39" i="4" s="1"/>
  <c r="F17" i="4" l="1"/>
  <c r="O8" i="12" l="1"/>
  <c r="O9" i="12"/>
  <c r="C44" i="8" l="1"/>
  <c r="C68" i="8"/>
  <c r="D68" i="8"/>
  <c r="E68" i="8"/>
  <c r="F67" i="8"/>
  <c r="C63" i="8"/>
  <c r="D63" i="8"/>
  <c r="E63" i="8"/>
  <c r="F62" i="8"/>
  <c r="F57" i="8" l="1"/>
  <c r="H42" i="8"/>
  <c r="G42" i="8"/>
  <c r="E42" i="8"/>
  <c r="F44" i="8"/>
  <c r="D44" i="8"/>
  <c r="H41" i="8"/>
  <c r="G41" i="8"/>
  <c r="E41" i="8"/>
  <c r="F25" i="11"/>
  <c r="E44" i="8" l="1"/>
  <c r="H44" i="8"/>
  <c r="B7" i="19" s="1"/>
  <c r="G44" i="8"/>
  <c r="C30" i="8" l="1"/>
  <c r="D30" i="8"/>
  <c r="F30" i="8"/>
  <c r="G28" i="8"/>
  <c r="E28" i="8"/>
  <c r="H28" i="8"/>
  <c r="H30" i="8" l="1"/>
  <c r="B5" i="19" s="1"/>
  <c r="G23" i="7" l="1"/>
  <c r="E23" i="7"/>
  <c r="D23" i="7"/>
  <c r="H23" i="7"/>
  <c r="F23" i="7"/>
  <c r="I23" i="7" l="1"/>
  <c r="B22" i="19" s="1"/>
  <c r="G28" i="7"/>
  <c r="E28" i="7"/>
  <c r="D28" i="7"/>
  <c r="H27" i="7"/>
  <c r="H28" i="7" s="1"/>
  <c r="F27" i="7"/>
  <c r="F28" i="7" s="1"/>
  <c r="I28" i="7" l="1"/>
  <c r="B23" i="19" s="1"/>
  <c r="A2" i="12" l="1"/>
  <c r="G16" i="4" l="1"/>
  <c r="H16" i="4"/>
  <c r="F66" i="8" l="1"/>
  <c r="F65" i="8"/>
  <c r="F68" i="8" s="1"/>
  <c r="F61" i="8"/>
  <c r="F60" i="8"/>
  <c r="F63" i="8" s="1"/>
  <c r="C37" i="8"/>
  <c r="F69" i="8" l="1"/>
  <c r="H26" i="8"/>
  <c r="H27" i="8"/>
  <c r="E26" i="8"/>
  <c r="E27" i="8"/>
  <c r="G26" i="8"/>
  <c r="G27" i="8"/>
  <c r="D54" i="8"/>
  <c r="F48" i="8" l="1"/>
  <c r="C9" i="8" l="1"/>
  <c r="C46" i="8" s="1"/>
  <c r="F26" i="11"/>
  <c r="D27" i="11"/>
  <c r="E27" i="11"/>
  <c r="C27" i="11"/>
  <c r="F27" i="11" l="1"/>
  <c r="F52" i="8"/>
  <c r="F53" i="8"/>
  <c r="F51" i="8"/>
  <c r="G69" i="8" s="1"/>
  <c r="H69" i="8" s="1"/>
  <c r="F54" i="8" l="1"/>
  <c r="F7" i="7"/>
  <c r="H7" i="7"/>
  <c r="I7" i="7"/>
  <c r="G16" i="7"/>
  <c r="E16" i="7"/>
  <c r="D16" i="7"/>
  <c r="H15" i="7"/>
  <c r="F15" i="7"/>
  <c r="I14" i="7"/>
  <c r="I16" i="7" s="1"/>
  <c r="B21" i="19" s="1"/>
  <c r="H14" i="7"/>
  <c r="F14" i="7"/>
  <c r="H16" i="7" l="1"/>
  <c r="F16" i="7"/>
  <c r="H15" i="4" l="1"/>
  <c r="I6" i="7" l="1"/>
  <c r="H8" i="7"/>
  <c r="D17" i="4" l="1"/>
  <c r="C17" i="4"/>
  <c r="D13" i="11" l="1"/>
  <c r="G13" i="4" l="1"/>
  <c r="G14" i="4"/>
  <c r="G15" i="4"/>
  <c r="G12" i="4"/>
  <c r="G6" i="4"/>
  <c r="A3" i="7" l="1"/>
  <c r="A3" i="11"/>
  <c r="A3" i="8"/>
  <c r="C21" i="11"/>
  <c r="C13" i="11"/>
  <c r="F21" i="11"/>
  <c r="H19" i="11"/>
  <c r="G19" i="11"/>
  <c r="E19" i="11"/>
  <c r="H18" i="11"/>
  <c r="G18" i="11"/>
  <c r="O10" i="12"/>
  <c r="M7" i="12"/>
  <c r="M6" i="12" s="1"/>
  <c r="C7" i="12"/>
  <c r="C6" i="12" s="1"/>
  <c r="O6" i="12" s="1"/>
  <c r="C23" i="11" l="1"/>
  <c r="O7" i="12"/>
  <c r="G21" i="11"/>
  <c r="D21" i="11"/>
  <c r="H21" i="11"/>
  <c r="B10" i="19" s="1"/>
  <c r="E18" i="11"/>
  <c r="E21" i="11" s="1"/>
  <c r="G7" i="11"/>
  <c r="H7" i="11"/>
  <c r="G8" i="11"/>
  <c r="H8" i="11"/>
  <c r="G9" i="11"/>
  <c r="H9" i="11"/>
  <c r="G10" i="11"/>
  <c r="H10" i="11"/>
  <c r="G11" i="11"/>
  <c r="H11" i="11"/>
  <c r="E7" i="11"/>
  <c r="E8" i="11"/>
  <c r="E9" i="11"/>
  <c r="E10" i="11"/>
  <c r="E11" i="11"/>
  <c r="E6" i="11"/>
  <c r="E13" i="11" l="1"/>
  <c r="C54" i="8"/>
  <c r="F37" i="8"/>
  <c r="H37" i="8" s="1"/>
  <c r="B6" i="19" s="1"/>
  <c r="H35" i="8"/>
  <c r="G35" i="8"/>
  <c r="E35" i="8"/>
  <c r="H34" i="8"/>
  <c r="G34" i="8"/>
  <c r="D37" i="8" l="1"/>
  <c r="G37" i="8"/>
  <c r="E34" i="8"/>
  <c r="E37" i="8" s="1"/>
  <c r="F13" i="11"/>
  <c r="H13" i="11" s="1"/>
  <c r="B9" i="19" s="1"/>
  <c r="H6" i="11"/>
  <c r="G6" i="11"/>
  <c r="G13" i="11" s="1"/>
  <c r="H16" i="8" l="1"/>
  <c r="H17" i="8"/>
  <c r="H18" i="8"/>
  <c r="H19" i="8"/>
  <c r="H21" i="8"/>
  <c r="H22" i="8"/>
  <c r="H23" i="8"/>
  <c r="H24" i="8"/>
  <c r="H25" i="8"/>
  <c r="G16" i="8"/>
  <c r="G17" i="8"/>
  <c r="G18" i="8"/>
  <c r="G19" i="8"/>
  <c r="G20" i="8"/>
  <c r="G21" i="8"/>
  <c r="G22" i="8"/>
  <c r="G23" i="8"/>
  <c r="G24" i="8"/>
  <c r="G25" i="8"/>
  <c r="E16" i="8"/>
  <c r="E17" i="8"/>
  <c r="E18" i="8"/>
  <c r="E19" i="8"/>
  <c r="E20" i="8"/>
  <c r="E21" i="8"/>
  <c r="E22" i="8"/>
  <c r="E23" i="8"/>
  <c r="E24" i="8"/>
  <c r="E25" i="8"/>
  <c r="H14" i="8" l="1"/>
  <c r="H15" i="8"/>
  <c r="G14" i="8"/>
  <c r="G15" i="8"/>
  <c r="E14" i="8"/>
  <c r="E15" i="8"/>
  <c r="G13" i="8"/>
  <c r="G30" i="8" l="1"/>
  <c r="E13" i="8"/>
  <c r="E30" i="8" s="1"/>
  <c r="H6" i="8" l="1"/>
  <c r="D9" i="8" l="1"/>
  <c r="F9" i="8" l="1"/>
  <c r="H9" i="8" s="1"/>
  <c r="B4" i="19" s="1"/>
  <c r="H8" i="8"/>
  <c r="G8" i="8"/>
  <c r="E8" i="8"/>
  <c r="H7" i="8"/>
  <c r="G7" i="8"/>
  <c r="E7" i="8"/>
  <c r="G6" i="8"/>
  <c r="E6" i="8"/>
  <c r="G9" i="8" l="1"/>
  <c r="E9" i="8"/>
  <c r="G9" i="7" l="1"/>
  <c r="E9" i="7"/>
  <c r="D9" i="7"/>
  <c r="I9" i="7" l="1"/>
  <c r="B20" i="19" s="1"/>
  <c r="F8" i="7" l="1"/>
  <c r="H6" i="7"/>
  <c r="H9" i="7" l="1"/>
  <c r="F6" i="7"/>
  <c r="F9" i="7" s="1"/>
  <c r="H17" i="4" l="1"/>
  <c r="B2" i="19" s="1"/>
  <c r="E15" i="4"/>
  <c r="H14" i="4"/>
  <c r="E14" i="4"/>
  <c r="H13" i="4"/>
  <c r="E13" i="4"/>
  <c r="H12" i="4"/>
  <c r="E12" i="4"/>
  <c r="H11" i="4"/>
  <c r="G11" i="4"/>
  <c r="E11" i="4"/>
  <c r="H10" i="4"/>
  <c r="G10" i="4"/>
  <c r="E10" i="4"/>
  <c r="H9" i="4"/>
  <c r="G9" i="4"/>
  <c r="E9" i="4"/>
  <c r="H8" i="4"/>
  <c r="G8" i="4"/>
  <c r="E8" i="4"/>
  <c r="H7" i="4"/>
  <c r="G7" i="4"/>
  <c r="E7" i="4"/>
  <c r="H6" i="4"/>
  <c r="E6" i="4"/>
  <c r="G17" i="4" l="1"/>
  <c r="E17" i="4"/>
</calcChain>
</file>

<file path=xl/sharedStrings.xml><?xml version="1.0" encoding="utf-8"?>
<sst xmlns="http://schemas.openxmlformats.org/spreadsheetml/2006/main" count="522" uniqueCount="271">
  <si>
    <t>ประจำปีงบประมาณ 2565</t>
  </si>
  <si>
    <t>ลำดับที่</t>
  </si>
  <si>
    <t>ชื่อโครงการ</t>
  </si>
  <si>
    <t>ผู้รับผิดชอบ</t>
  </si>
  <si>
    <t>รับ</t>
  </si>
  <si>
    <t>จองเงิน</t>
  </si>
  <si>
    <t>คงเหลือ</t>
  </si>
  <si>
    <t>จ่ายจริง</t>
  </si>
  <si>
    <t>% เบิกจ่าย</t>
  </si>
  <si>
    <t>รวมทั้งสิ้น</t>
  </si>
  <si>
    <t>จัดสรร
ตามแผนงาน</t>
  </si>
  <si>
    <t>วัสดุสำนักงานสนับสนุนการเรียนการสอนคณะบริหารธุรกิจฯ</t>
  </si>
  <si>
    <t>วัสดุสำนักงานสนับสนุนการเรียนการสอนคณะวิทยาศาสตร์ฯ</t>
  </si>
  <si>
    <t>วัสดุสำนักงานสนับสนุนการเรียนการสอนคณะวิศวกรรมศาสตร์</t>
  </si>
  <si>
    <t>วัสดุสำนักงานสนับสนุนการเรียนการสอนกองการศึกษาและศูนย์วัฒนธรรมฯ</t>
  </si>
  <si>
    <t>วัสดุสำนักงานเพื่อสนับสนุนการเรียนการสอน กองบริหารฯ</t>
  </si>
  <si>
    <t>ค่าวัสดุจัดทำข้อสอบเอกสารการพิมพ์</t>
  </si>
  <si>
    <t>วัสดุโฆษณาและเผยแพร่</t>
  </si>
  <si>
    <t>ค่ากระแสไฟฟ้า</t>
  </si>
  <si>
    <t>ค่าโทรศัพท์</t>
  </si>
  <si>
    <t>ค่าไปรษณีย์</t>
  </si>
  <si>
    <t>รวม</t>
  </si>
  <si>
    <t xml:space="preserve">สรุปรับ -  จ่าย งบอุดหนุนดำเนินงานด้านวิทย์ </t>
  </si>
  <si>
    <t>ที่</t>
  </si>
  <si>
    <t>โครงการ</t>
  </si>
  <si>
    <t>%เบิกจ่าย</t>
  </si>
  <si>
    <t xml:space="preserve">สรุปรับ -  จ่าย โครงการต่าง ๆ </t>
  </si>
  <si>
    <t xml:space="preserve">สรุปรับ -  จ่าย งบวัสดุการศึกษา - ด้านวิทย์ </t>
  </si>
  <si>
    <t xml:space="preserve">วัสดุการศึกษา วศ.บ.วิศวกรรมเกษตรและชีวภาพ </t>
  </si>
  <si>
    <t xml:space="preserve">วัสดุการศึกษา วศ.บ.วิศวกรรมไฟฟ้า </t>
  </si>
  <si>
    <t>วัสดุการศึกษา วศ.บ.วิศวกรรมอุตสาหการ</t>
  </si>
  <si>
    <t xml:space="preserve">หมายเหตุ </t>
  </si>
  <si>
    <t>วัสดุการศึกษา วท.บ.พืซศาสตร์</t>
  </si>
  <si>
    <t>วัสดุการศึกษา ปวส.พืชศาสตร์</t>
  </si>
  <si>
    <t>วัสดุการศึกษา สำนักงาน.พืชศาสตร์</t>
  </si>
  <si>
    <t>วัสดุการศึกษา วท.บ.สัตวศาสตร์</t>
  </si>
  <si>
    <t>วัสดุการศึกษา สำนักงาน.สัตวศาสตร์</t>
  </si>
  <si>
    <t>วัสดุการศึกษา วท.บ.วิทยาศาสตร์และเทคโนโลยีการอาหาร</t>
  </si>
  <si>
    <t>วัสดุการศึกษา วท.บ.พัฒนาผลิตภัณฑ์อาหาร</t>
  </si>
  <si>
    <t>วัสดุการศึกษา สำนักงาน.อุตาสาหกรรมเกษตร</t>
  </si>
  <si>
    <t>วัสดุการศึกษา สาขาวิทยาศาสตร์</t>
  </si>
  <si>
    <t xml:space="preserve">วัสดุการศึกษา สาขาศิลปศาสตร์ (GE) </t>
  </si>
  <si>
    <t>วัสดุการศึกษา วท.ม.พืชศาสตร์</t>
  </si>
  <si>
    <t>วัสดุการศึกษา วท.ม.เทคโนโลยีการเกษตร</t>
  </si>
  <si>
    <t>สรุปรับ -  จ่าย งบวัสดุการศึกษา - ด้านสังคม</t>
  </si>
  <si>
    <t>วัสดุการศึกษา วท.บ.ประมง</t>
  </si>
  <si>
    <t>วัสดุการศึกษา ปวส.ประมง</t>
  </si>
  <si>
    <t>ให้หลักสูตร</t>
  </si>
  <si>
    <t>ให้ศึกษาทั่วไป-วิทย์</t>
  </si>
  <si>
    <t>ให้ศึกษาทั่วไป-GE</t>
  </si>
  <si>
    <t xml:space="preserve">                                                 ได้รับจัดสรรจาก คณะวิศวะ  จำนวน</t>
  </si>
  <si>
    <t xml:space="preserve">                                                        ได้รับจัดสรรจาก คณะวิศวะ  จำนวน  </t>
  </si>
  <si>
    <t>วัสดุการศึกษา ปวส.การจัดการ</t>
  </si>
  <si>
    <t>วัสดุการศึกษา บธ.บ.การจัดการ</t>
  </si>
  <si>
    <t>วัสดุการศึกษา บธ.บ.การตลาด</t>
  </si>
  <si>
    <t>วัสดุการศึกษา บช.บ.การบัญชี</t>
  </si>
  <si>
    <t>วัสดุการศึกษา ศศ.บ.การท่องเที่ยวและการบริการ</t>
  </si>
  <si>
    <t>วัสดุการศึกษา กองกลางคณะบริหารฯ</t>
  </si>
  <si>
    <t>รายการ ครุภัณฑ์ สิ่งก่อสร้าง งบประมาณ พ.ศ.2565</t>
  </si>
  <si>
    <t>ลำดับ</t>
  </si>
  <si>
    <t>รายการ</t>
  </si>
  <si>
    <t>งบประมาณ</t>
  </si>
  <si>
    <t>วิธีการ</t>
  </si>
  <si>
    <t>สถานะTOR</t>
  </si>
  <si>
    <t>รายงานขอซื้อขอจ้าง</t>
  </si>
  <si>
    <t>วิจารณ์</t>
  </si>
  <si>
    <t>เชิญชวน</t>
  </si>
  <si>
    <t xml:space="preserve">ยื่นเอกสาร </t>
  </si>
  <si>
    <t>พิจารณาผล</t>
  </si>
  <si>
    <t>ขออนุมัติจัดซื้อ</t>
  </si>
  <si>
    <t>เบิกจ่าย</t>
  </si>
  <si>
    <t>วันที่ลงนามในสัญญา</t>
  </si>
  <si>
    <t>กำหนดส่งมอบ</t>
  </si>
  <si>
    <t xml:space="preserve">สถานะการดำเนินการ
</t>
  </si>
  <si>
    <t>ปัญหา/อุปสรรค ในการดำเนินงาน</t>
  </si>
  <si>
    <t>เฉพาะเจาะจง</t>
  </si>
  <si>
    <t>e-bidding</t>
  </si>
  <si>
    <t>ลำปาง</t>
  </si>
  <si>
    <t>ครุภัณฑ์ ด้านวิทยาศาสตร์</t>
  </si>
  <si>
    <t xml:space="preserve">ครุภัณฑ์ปฏิบัติการพัฒนาทักษะการควบคุมเครื่องจักรอุตสาหกรรมการผลิต เครื่องกลึงยันศูนย์เหนือแท่น ตำบลพิชัย อำเภอเมือง จังหวัดลำปาง </t>
  </si>
  <si>
    <t>20  มค. 2565</t>
  </si>
  <si>
    <t>ครุภัณฑ์ห้องฏิบัติการออกแบบระบบไฟฟ้าและระบบส่องสว่าง เพื่อพัฒนาอุตสาหกรรมเกษตรและอาหาร ตำบลพิชัย อำเภอเมือง จังหวัดลำปาง</t>
  </si>
  <si>
    <t>12 มค. 2565</t>
  </si>
  <si>
    <t xml:space="preserve">ครุภัณฑ์ห้องปฏิบัติการวิเคราะห์อาหารสัตว์  ตำบลพิชัย อำเภอเมืองลำปาง จังหวัดลำปาง </t>
  </si>
  <si>
    <t>27  มค. 2565</t>
  </si>
  <si>
    <t>จำนวนเงินในสัญญา
บาท</t>
  </si>
  <si>
    <t xml:space="preserve"> 27 เมย. 2565
</t>
  </si>
  <si>
    <t>* งบวัสดุ หมวดศึกษาทั่วไป</t>
  </si>
  <si>
    <t>เงินงบประมาณแผ่นดิน งบเงินอุดหนุนทั่วไป งบดำเนินงานด้านวิทย์ (เพิ่มเติม)</t>
  </si>
  <si>
    <t xml:space="preserve">ได้รับจัดสรรงบประมาณจาก มทร.ล้านนา ตามหนังสือ อว 0654.17/61 ลว. 14 มี.ค. 2565 จำนวน 400,000 บาท เพื่อเป็นการสนับสนุนการจัดการเรียนการสอน </t>
  </si>
  <si>
    <t>และสนับสนุนการส่งเสริมทักษะวิชาชีพให้นักศึกษาที่เน้นการปฏิบัติ</t>
  </si>
  <si>
    <t xml:space="preserve">เงินอุดหนุนโครงการอนุรักษ์พันธุกรรมพืชอันเนื่องมาจากพระราชดำริ (23059360001004100003) </t>
  </si>
  <si>
    <t xml:space="preserve">โครงการการศึกษาการใช้ประโยชน์ได้ของมันพื้นบ้านเพื่อทดแทนวัตถุดิบอาหารสัตว์ในการเลี้ยงไก่ประดู่หางดำ
</t>
  </si>
  <si>
    <t>ผศ.ดร.ปิยมาสฐ์ ตัณฑ์เจริญรัตน์
รศ.ดร.มาลี ตั้งระเบียบ
ดร.อุษณีย์ภรณ์ สร้อยเพ็ชร์
อ.สุธาทิพย์ ไชยวงศ์
อ.นิตยา ทองทิพย์</t>
  </si>
  <si>
    <r>
      <t xml:space="preserve">11  กค. 2565
</t>
    </r>
    <r>
      <rPr>
        <b/>
        <sz val="14"/>
        <color rgb="FFFF0000"/>
        <rFont val="TH SarabunPSK"/>
        <family val="2"/>
      </rPr>
      <t/>
    </r>
  </si>
  <si>
    <t>โดยรัฐบาลจีนให้ดำเนินกิจกรรมแบบสลับกันทำงานทำให้ผู้ผลิตต้องใช้เวลามากกว่าเดิมในการผลิต</t>
  </si>
  <si>
    <t xml:space="preserve"> ครั้งที่ 1 (25%)</t>
  </si>
  <si>
    <t xml:space="preserve"> ครั้งที่ 2 (25%)</t>
  </si>
  <si>
    <t xml:space="preserve">งบอุดหนุนดำเนินงานด้านวิทย์  (23059360003004100001) </t>
  </si>
  <si>
    <t>คณะวิศวกรรมศาสตร์ (23059360003004100001)</t>
  </si>
  <si>
    <t>คณะวิทยาศาสตร์ (23059360003004100001)</t>
  </si>
  <si>
    <t>หมวดวิชาศึกษาทั่วไป (23059360003004100001)</t>
  </si>
  <si>
    <t>คณะบริหารธุรกิจ (23059360004004100001)</t>
  </si>
  <si>
    <t>หมวดวิชาศึกษาทั่วไป (23059360004004100001)</t>
  </si>
  <si>
    <t xml:space="preserve"> ครั้งที่ 3 (25%)</t>
  </si>
  <si>
    <t>โครงการอนุรักษ์พันธุกรรมพืชอันเนื่องมาจากพระราชดำริฯ โครงการการศึกษาอายุการเก็บรักษาและบรรจุภัณฑ์ที่เหมาะสมสำหรับอาหารผู้สูงอายุพร้อมบริโภคจากแป้งมันพื้นบ้าน</t>
  </si>
  <si>
    <t xml:space="preserve">ดร.อรทัย บุญทะวงศ์
ดร.ปรัศนี กองวงค์
</t>
  </si>
  <si>
    <t xml:space="preserve">โครงการสนับสนุนศูนย์พัฒนาโครงการหลวง แผนงานโครงการโรงเรียนในชุมชน (school in community) ร่วมกับ มูลนิธิโครงการหลวงฯ </t>
  </si>
  <si>
    <t>ผศ.กนกวรรณ เวชกามา</t>
  </si>
  <si>
    <t xml:space="preserve">หมายเหตุ : รายการลำดับที่ 1 ครุภัณฑ์ปฏิบัติการพัฒนาทักษะการควบคุมเครื่องจักรอุตสาหกรรมการผลิต เครื่องกลึงยันศูนย์เหนือแท่น ตำบลพิชัย อำเภอเมือง จังหวัดลำปาง  </t>
  </si>
  <si>
    <t xml:space="preserve">ขอขยายเวลาส่งมอบงาน </t>
  </si>
  <si>
    <t>*รายการลำดับที่ 11 เงินงบประมาณแผ่นดิน งบเงินอุดหนุนทั่วไป งบดำเนินงานด้านวิทย์ (เพิ่มเติม) จำนวน 400,000 บาท</t>
  </si>
  <si>
    <t>**โครงการที่ได้รับอนุมัติแล้ว จำนวน 10 โครงการ ดังนี้</t>
  </si>
  <si>
    <t>โครงการสนับสนุนการเรียนการสอน(ซ่อมเครื่องถ่ายเอกสาร) เพื่อการศึกษา สาขาสัตว์และประมง</t>
  </si>
  <si>
    <t>โครงการสนับสนุนการเรียนการสอน(ซ่อมเครื่องคอมพิวเตอร์)งานกิจการนักศึกษา</t>
  </si>
  <si>
    <t>โครงการสนับสนุนการเรียนการสอนซ (ซ่อมแซมเครื่องปรับอากาศห้องเรียน)</t>
  </si>
  <si>
    <t>โครงการจ้างเหมาซ่อมพานรถตัดหญ้า สำหรับสาขาวิชาประมงบริเวณรอบสระ เพาะเลี้ยงสัตว์น้ำ สนามกีฬา เพื่อการเรียนการสอน</t>
  </si>
  <si>
    <t>โครงการซ่อมแซมถังตะกอนและเครื่องกรองระบบน้ำประปาน้ำดี เพื่อใช้ในการเรียนการสอนและใช้ในห้องปฏิบัติการ</t>
  </si>
  <si>
    <t>โครงการสนับสนุนการเรียนการสอน(ซ่อมแซมเครื่องปรับอากาศห้องเรียน 402 ชั้น 4 อาคารวิศวกรรมศาสตร์)</t>
  </si>
  <si>
    <t>โครการสนับสนุนการเรียนการสอน ค่าน้ำมันเชื้อเพลิงเดือน พ.ค. 2565</t>
  </si>
  <si>
    <t>สาขาสัตว์และประมง</t>
  </si>
  <si>
    <t>งานกิจการนักศึกษา</t>
  </si>
  <si>
    <t>งานบริการ</t>
  </si>
  <si>
    <t>คณะบริหารฯ</t>
  </si>
  <si>
    <t>วทอ.</t>
  </si>
  <si>
    <t>วัสดุการศึกษา วท.บ.เทคโนโลยีสารสนเทศ</t>
  </si>
  <si>
    <t>วัสดุการศึกษา สำนักงานรองคณบดี</t>
  </si>
  <si>
    <t xml:space="preserve">โครการสนับสนุนการเรียนการสอน (ปรับปรุงระบบควบคุมการสตาร์ทเครื่องยนต์อัตโนมัติ ทำระบบถ่ายโอนไฟฟ้าสำรอง) </t>
  </si>
  <si>
    <t xml:space="preserve">20 เมย. 2565
</t>
  </si>
  <si>
    <t xml:space="preserve">วันที่ส่งมอบ 17 มิ.ย. 65
วันที่เบิกจ่าย 27 มิ.ย. 65
ฎีกาเลขที่ P650000944
</t>
  </si>
  <si>
    <t>วันที่ส่งมอบ 8 มี.ค. 65
วันที่เบิกจ่าย 9 มี.ค. 65
ฎีกาเลขที่ P650000538</t>
  </si>
  <si>
    <t>ขอขยายเวลาส่งมอบ
ครั้งที่ 1 19 พ.ค. 2565
ครั้งที่ 2  1  มิ.ย. 2565
 ครั้งที่ 3  17 มิ.ย. 2565</t>
  </si>
  <si>
    <t>ผศ.กุลวิชญ์ พานิชกุล</t>
  </si>
  <si>
    <t>โครงการผลิตบัณฑิตพันธุ์ใหม่ หลักสูตร Non Degree "หลักสูตรเทคโนโลยีเกษตรแม่นยำสูง (รุ่นที่ 1)</t>
  </si>
  <si>
    <t xml:space="preserve">โครงการ 90 พระชนพรรษา สายน้ำเทิดไท้พระพันปีหลวง </t>
  </si>
  <si>
    <t>เงินอุดหนุนโครงการผลิตบัณฑิตพันธุ์ใหม่</t>
  </si>
  <si>
    <t>เงินอุดหนุนโครงการตามพระราชดำริ (23059360001004100002)</t>
  </si>
  <si>
    <t>วัสดุการศึกษา ปวส.อุตสาหกรรมเกษตร</t>
  </si>
  <si>
    <t>โครการสนับสนุนการเรียนการสอน (วัสดุฝึกสับปะรด)</t>
  </si>
  <si>
    <t>โครการสนับสนุนการเรียนการสอน (วัสดุฝึกทำไดฟูกุ)</t>
  </si>
  <si>
    <t xml:space="preserve">โครการสนับสนุนการเรียนการสอน (วัสดุฝึกเครื่องดื่มค็อกเทล) </t>
  </si>
  <si>
    <t>ณ 27 กรกฎาคม 2565</t>
  </si>
  <si>
    <t>คณะบริหารธุรกิจฯ (23059360003004100001)</t>
  </si>
  <si>
    <t>* งบวัสดุ คณะบริหาร</t>
  </si>
  <si>
    <t xml:space="preserve">                                                 ได้รับจัดสรรจาก คณะบริหาร  จำนวน</t>
  </si>
  <si>
    <t xml:space="preserve">                                                        ได้รับจัดสรรจาก คณะบริหาร  จำนวน  </t>
  </si>
  <si>
    <t>วัสดุการศึกษา ปวส.เทคโนโลยีธุรกิจดิจิทัล</t>
  </si>
  <si>
    <t xml:space="preserve">วันที่ส่งมอบ 5 ก.ค. 65
วันที่เบิกจ่าย 11 ก.ค. 65
ฎีกาเลขที่ P650001030
</t>
  </si>
  <si>
    <t xml:space="preserve">โครการสนับสนุนการเรียนการสอน (ปลูกดอกดาวเรือง) </t>
  </si>
  <si>
    <t xml:space="preserve">โครการสนับสนุนการเรียนการสอน (น้ำมันเครื่อง) </t>
  </si>
  <si>
    <t xml:space="preserve">โครการสนับสนุนการเรียนการสอน 
(ค่าน้ำมันเชื้อเพลิงเดือน มิ.ย. 2565) </t>
  </si>
  <si>
    <t xml:space="preserve">เงินอุดหนุนโครงการสนับสนุนศูนย์พัฒนาโครงการหลวง  (23059360003004100007) </t>
  </si>
  <si>
    <t>โครงการ 90 พระชนพรรษา สายน้ำเทิดไท้พระพันปีหลวง</t>
  </si>
  <si>
    <t>กองการศึกษา
(บริการวิชาการ)</t>
  </si>
  <si>
    <t>กองการศึกษา
(วัสดุ-ด้านวิทย์)</t>
  </si>
  <si>
    <t xml:space="preserve">สรุปรับ -  จ่าย โครงการขับเคลื่อนเศรษฐกิจและสังคมฐานรากหลังโควิดด้วยเศรษฐกิจ BCG (“มหาวิทยาลัยสู่ตำบล U2T for BCG”) </t>
  </si>
  <si>
    <t xml:space="preserve"> (“มหาวิทยาลัยสู่ตำบล U2T for BCG”) ตำบลบ้านหวด อำเภองาว จังหวัดลำปาง </t>
  </si>
  <si>
    <t>อาจารย์วสุพล   ดอกพิกุล</t>
  </si>
  <si>
    <t xml:space="preserve"> (“มหาวิทยาลัยสู่ตำบล U2T for BCG”) ตำบลบ้านแหง อำเภองาว จังหวัดลำปาง </t>
  </si>
  <si>
    <t>ดร.พวงทอง  วังราษฏร์</t>
  </si>
  <si>
    <t xml:space="preserve"> (“มหาวิทยาลัยสู่ตำบล U2T for BCG”) ตำบลบ้านแม่ถอด อำเภอเถิน จังหวัดลำปาง </t>
  </si>
  <si>
    <t>ผศ.ดร.ปัญจพร   ศรีชนาพันธ์</t>
  </si>
  <si>
    <t xml:space="preserve"> (“มหาวิทยาลัยสู่ตำบล U2T for BCG”) ตำบลบ้านแม่ปะ อำเภอเถิน จังหวัดลำปาง  </t>
  </si>
  <si>
    <t>อาจารย์อนิตา  ประดาอินทร์</t>
  </si>
  <si>
    <t xml:space="preserve"> (“มหาวิทยาลัยสู่ตำบล U2T for BCG”) ตำบลบ้านเอื้อม อำเภอเมือง จังหวัดลำปาง </t>
  </si>
  <si>
    <t>อาจารย์สายนที  ทรัพย์มี</t>
  </si>
  <si>
    <t xml:space="preserve"> (“มหาวิทยาลัยสู่ตำบล U2T for BCG”) ตำบลวังเหนือ อำเภอวังเหนือ จังหวัดลำปาง</t>
  </si>
  <si>
    <t xml:space="preserve"> อาจาย์กรณิศ   เปี้ยอุดร</t>
  </si>
  <si>
    <t xml:space="preserve"> (“มหาวิทยาลัยสู่ตำบล U2T for BCG”) ตำบลวังทรายคำ อำเภอวังเหนือ จังหวัดลำปาง </t>
  </si>
  <si>
    <t>อาจารย์คงศักดิ์   ตุ้ยสืบ</t>
  </si>
  <si>
    <t xml:space="preserve"> (“มหาวิทยาลัยสู่ตำบล U2T for BCG”) ตำบลพิชัย อำเภอเมือง จังหวัดลำปาง </t>
  </si>
  <si>
    <t>อาจารย์นิตยา   เอกบาง</t>
  </si>
  <si>
    <t xml:space="preserve"> (“มหาวิทยาลัยสู่ตำบล U2T for BCG”) ตำบลหนองปลาสะวาย อำเภอบ้านโฮ่ง จังหวัดลำพูน </t>
  </si>
  <si>
    <t>ผศ.กนกวรรณ    เวชกามา</t>
  </si>
  <si>
    <t xml:space="preserve"> (“มหาวิทยาลัยสู่ตำบล U2T for BCG”) ตำบลแม่ตีบ อำเภองาว จังหวัดลำปาง </t>
  </si>
  <si>
    <t>อาจารย์ณัฐอมร   จวงเจิม</t>
  </si>
  <si>
    <t xml:space="preserve"> (“มหาวิทยาลัยสู่ตำบล U2T for BCG”) ตำบลห้างฉัตร อำเภอห้างฉัตร จังหวัดลำปาง  </t>
  </si>
  <si>
    <t>นายสมเกียรติ   ตันตา</t>
  </si>
  <si>
    <t xml:space="preserve"> (“มหาวิทยาลัยสู่ตำบล U2T for BCG”) ตำบลบุญนาคพัฒนา อำเภอเมือง จังหวัดลำปาง  </t>
  </si>
  <si>
    <t>อาจารย์ธีรวัฒน์   เทพใจกาศ</t>
  </si>
  <si>
    <t xml:space="preserve"> (“มหาวิทยาลัยสู่ตำบล U2T for BCG”) ตำบลบ้านเสด็จ อำเภอเมือง จังหวัดลำปาง </t>
  </si>
  <si>
    <t>ผศ.พงศกร   สุรินทร์</t>
  </si>
  <si>
    <t xml:space="preserve"> (“มหาวิทยาลัยสู่ตำบล U2T for BCG”) ตำบลเสริมซ้าย อำเภอเสริมงาม จังหวัดลำปาง </t>
  </si>
  <si>
    <t>อาจารย์เสกสรร  เจียรสุวรรณ</t>
  </si>
  <si>
    <t xml:space="preserve"> (“มหาวิทยาลัยสู่ตำบล U2T for BCG”) ตำบลบ้านเรือน อำเภอป่าซาง จังหวัดลำพูน </t>
  </si>
  <si>
    <t>อาจารย์กีรติ   วุฒิจารี</t>
  </si>
  <si>
    <r>
      <rPr>
        <b/>
        <sz val="14"/>
        <rFont val="TH SarabunPSK"/>
        <family val="2"/>
      </rPr>
      <t>* งบวัสดุ คณะวิศวกรรม</t>
    </r>
    <r>
      <rPr>
        <sz val="14"/>
        <rFont val="TH SarabunPSK"/>
        <family val="2"/>
      </rPr>
      <t xml:space="preserve"> </t>
    </r>
  </si>
  <si>
    <r>
      <rPr>
        <b/>
        <sz val="14"/>
        <rFont val="TH SarabunPSK"/>
        <family val="2"/>
      </rPr>
      <t xml:space="preserve">* งบวัสดุ คณะวิทย์ฯ </t>
    </r>
    <r>
      <rPr>
        <sz val="14"/>
        <rFont val="TH SarabunPSK"/>
        <family val="2"/>
      </rPr>
      <t xml:space="preserve">    </t>
    </r>
  </si>
  <si>
    <r>
      <t xml:space="preserve">**วัสดุการศึกษา สาขาวิทยาศาสตร์      </t>
    </r>
    <r>
      <rPr>
        <sz val="14"/>
        <rFont val="TH SarabunPSK"/>
        <family val="2"/>
      </rPr>
      <t>ได้รับจัดสรรจาก คณะวิทย์  จำนวน</t>
    </r>
  </si>
  <si>
    <r>
      <t xml:space="preserve">**วัสดุการศึกษา สาขาศิลปศาสตร์ (GE)       </t>
    </r>
    <r>
      <rPr>
        <sz val="14"/>
        <rFont val="TH SarabunPSK"/>
        <family val="2"/>
      </rPr>
      <t xml:space="preserve"> ได้รับจัดสรรจาก คณะวิทย์   จำนวน  </t>
    </r>
  </si>
  <si>
    <r>
      <rPr>
        <b/>
        <sz val="14"/>
        <rFont val="TH SarabunPSK"/>
        <family val="2"/>
      </rPr>
      <t>ครั้งที่ 1</t>
    </r>
    <r>
      <rPr>
        <sz val="14"/>
        <rFont val="TH SarabunPSK"/>
        <family val="2"/>
      </rPr>
      <t xml:space="preserve"> ตามหนังสือ STM 025.04/65 ลว 1 เม.ย. 65 บริษัท เอสทีเอ็ม แมชชีนเนอรี่ จำกัด ขอขยายระยะเวลาการส่งมอบ เนื่องจากผู้ผลิตยังไม่สามารถส่งเครื่องได้ทันตามกำหนดด้วยการผลิตที่ล่าช้า จากการระบาดของโควิด-19 </t>
    </r>
  </si>
  <si>
    <r>
      <rPr>
        <b/>
        <sz val="14"/>
        <rFont val="TH SarabunPSK"/>
        <family val="2"/>
      </rPr>
      <t>ครั้งที่ 2</t>
    </r>
    <r>
      <rPr>
        <sz val="14"/>
        <rFont val="TH SarabunPSK"/>
        <family val="2"/>
      </rPr>
      <t xml:space="preserve"> ตามหนังสือ STM040.05/65 ลว 18 พ.ค. 65 บริษัท เอสทีเอ็ม แมชชีนเนอรี่ จำกัด ขอขยายระยะเวลาการส่งมอบงาน(เพิ่มเติม) เนื่องจาก มีการ Lock down เมืองท่าเรือเซียงไฮ้ในการขนส่งออกฯ</t>
    </r>
  </si>
  <si>
    <r>
      <rPr>
        <b/>
        <sz val="14"/>
        <rFont val="TH SarabunPSK"/>
        <family val="2"/>
      </rPr>
      <t>ครั้งที่ 3</t>
    </r>
    <r>
      <rPr>
        <sz val="14"/>
        <rFont val="TH SarabunPSK"/>
        <family val="2"/>
      </rPr>
      <t xml:space="preserve"> ตามหนังสือ STM045.05/65 ลว 31 พ.ค. 65 บริษัท เอสทีเอ็ม แมชชีนเนอรี่ จำกัด ขอขยายระยะเวลาการส่งมอบงาน(เพิ่มเติม) เนื่องจาก มีการ Lock down เมืองท่าเรือเซียงไฮ้ในการขนส่งออกฯ</t>
    </r>
  </si>
  <si>
    <r>
      <t xml:space="preserve"> </t>
    </r>
    <r>
      <rPr>
        <sz val="14"/>
        <rFont val="TH SarabunPSK"/>
        <family val="2"/>
      </rPr>
      <t>ครั้งที่ 1 (25%)</t>
    </r>
  </si>
  <si>
    <r>
      <t xml:space="preserve"> </t>
    </r>
    <r>
      <rPr>
        <sz val="14"/>
        <rFont val="TH SarabunPSK"/>
        <family val="2"/>
      </rPr>
      <t>ครั้งที่ 2 (25%)</t>
    </r>
  </si>
  <si>
    <r>
      <t xml:space="preserve"> </t>
    </r>
    <r>
      <rPr>
        <sz val="14"/>
        <rFont val="TH SarabunPSK"/>
        <family val="2"/>
      </rPr>
      <t>ครั้งที่ 3 (25%)</t>
    </r>
  </si>
  <si>
    <r>
      <rPr>
        <b/>
        <sz val="14"/>
        <rFont val="TH SarabunPSK"/>
        <family val="2"/>
      </rPr>
      <t>*งบวัสดุ คณะบริหารฯ</t>
    </r>
    <r>
      <rPr>
        <sz val="14"/>
        <rFont val="TH SarabunPSK"/>
        <family val="2"/>
      </rPr>
      <t xml:space="preserve">  </t>
    </r>
  </si>
  <si>
    <t>งบจ้างงาน</t>
  </si>
  <si>
    <t>งบดำเนินงาน</t>
  </si>
  <si>
    <t>รวม งบดำเนินงาน</t>
  </si>
  <si>
    <t>รวม งบจ้างงาน</t>
  </si>
  <si>
    <t xml:space="preserve">รวมทั้งสิ้น </t>
  </si>
  <si>
    <t>สรุปรับ -  จ่ายงบดำเนินงาน (เงินนอกงบประมาณ) ประจำปีงบประมาณ 2565</t>
  </si>
  <si>
    <t>ได้รับจัดสรร</t>
  </si>
  <si>
    <t>ค่าตอบแทน</t>
  </si>
  <si>
    <t>ค่าตอบแทนผู้ปฏิบัติงานให้ราชการ (นอกเวลาราชการ)</t>
  </si>
  <si>
    <t>ค่าสอนภาคสมทบ/ภาคพิเศษ</t>
  </si>
  <si>
    <t>ค่าใช้สอย</t>
  </si>
  <si>
    <t>ค่าใช้จ่ายในการประชุม</t>
  </si>
  <si>
    <t>ค่าเดินทางผู้บริหาร</t>
  </si>
  <si>
    <t xml:space="preserve">งบพัฒนาบุคลากร (รายละ 2,000) </t>
  </si>
  <si>
    <t>ค่าจ้างเหมาบริการคนงานสาขาพืชศาสตร์</t>
  </si>
  <si>
    <t>ค่าจ้างเหมาบริการดูแลทำความสะอาด</t>
  </si>
  <si>
    <t>ค่าจ้างเหมาบริการดูแลภูมิทัศน์</t>
  </si>
  <si>
    <t>ค่าจ้างเหมาบริการพนักงานขับรถยนต์</t>
  </si>
  <si>
    <t>ค่าจ้างเหมารักษาความปลอดภัย</t>
  </si>
  <si>
    <t>ค่าจ้างเหมาบริการ (จ้างเหมาอื่นๆ)</t>
  </si>
  <si>
    <t>ค่าซ่อมแซมครุภัณฑ์</t>
  </si>
  <si>
    <t>ค่าวัสดุ</t>
  </si>
  <si>
    <t>วัสดุสำนักงาน</t>
  </si>
  <si>
    <t>วัสดุน้ำมันและเชื้อเพลิง</t>
  </si>
  <si>
    <t>วัสดุก่อสร้าง</t>
  </si>
  <si>
    <t>วัสดุงานบ้านงานครัว</t>
  </si>
  <si>
    <t>วัสดุไฟฟ้าและวิทยุ</t>
  </si>
  <si>
    <t>วัสดุการเกษตร</t>
  </si>
  <si>
    <t>วัสดุยานพาหนะและขนส่ง</t>
  </si>
  <si>
    <t>วัสดุวิทยาศาสตร์และการแพทย์</t>
  </si>
  <si>
    <t>ค่าสาธารณูปโภค</t>
  </si>
  <si>
    <t>ค่าไฟฟ้า</t>
  </si>
  <si>
    <t>สรุปรับ -  จ่ายงบรายจ่ายอื่น (เงินนอกงบประมาณ) ด้านวิทยาศาสตร์ฯ ประจำปีงบประมาณ 2565</t>
  </si>
  <si>
    <t>โครงการพัฒนากำลังคนนักวิชาชีพที่เน้นปฏิบัติการ (สหกิจ)</t>
  </si>
  <si>
    <t>คณะวิทยาศาสตร์ฯ</t>
  </si>
  <si>
    <t xml:space="preserve">โครงการพัฒนากำลังคนนักวิชาชีพที่เน้นปฏิบัติการ (สหกิจ) </t>
  </si>
  <si>
    <t>คณะวิศวกรรมศาสตร์</t>
  </si>
  <si>
    <t>โครงการปรับพื้นฐานความรู้นักศึกษาใหม่</t>
  </si>
  <si>
    <t>คณะวิทยาศาสตร์ฯ และคณะวิศวกรรมศาสตร์</t>
  </si>
  <si>
    <t>โครงการอบรมเชิงปฏิบัตการสร้างการเรียนรู้เกษตรยุคใหม่ young smart farmer *</t>
  </si>
  <si>
    <t xml:space="preserve">โครงการแนะแนวการศึกษาต่อเชิงรุกแบบบูรณาการและมุ่งเป้า ปีการศึกษา 2565 </t>
  </si>
  <si>
    <t>กองการศึกษา</t>
  </si>
  <si>
    <t>ค่าใช้จ่ายพัฒนาการจัดการศึกษา</t>
  </si>
  <si>
    <t>คณะบริหารธุรกิจและศิลปศาสตร์</t>
  </si>
  <si>
    <t>หมายเหตุ</t>
  </si>
  <si>
    <t>*</t>
  </si>
  <si>
    <t xml:space="preserve">โครงการอบรมเชิงปฏิบัตการสร้างการเรียนรู้เกษตรยุคใหม่ young smart farmer (ลำดับที่ 4) จัดสรรงบประมาณ ดังนี้ </t>
  </si>
  <si>
    <t xml:space="preserve">1. คณะวิทยาศาสตร์และเทคโนโลยีเกษตร   </t>
  </si>
  <si>
    <t>2. คณะบริหารธุรกิจและศิลปศาสตร์</t>
  </si>
  <si>
    <t>3. คณะวิศวกรรมศาสตร์</t>
  </si>
  <si>
    <t xml:space="preserve">4. กองการศึกษา </t>
  </si>
  <si>
    <t>สรุปรับ -  จ่ายงบรายจ่ายอื่น (เงินนอกงบประมาณ) ด้านสังคมศาสตร์ ประจำปีงบประมาณ 2565</t>
  </si>
  <si>
    <t>สรุปรับ -  จ่าย ครุภัณฑ์และสิ่งก่อสร้าง (เงินนอกงบประมาณ)</t>
  </si>
  <si>
    <t>สรุปรับ -  จ่าย โครงการต่าง ๆ (เงินนอกงบประมาณ)</t>
  </si>
  <si>
    <t>แผนงานโครงการทำนุบำรุงศิลปวัฒนธรรม</t>
  </si>
  <si>
    <t>โครงการอนุรักษ์สายพันธุ์ข้าว</t>
  </si>
  <si>
    <t xml:space="preserve"> โครงการวันวัฒนธรรม</t>
  </si>
  <si>
    <t xml:space="preserve"> โครงการสืบสานและเผยแพร่องค์ความรู้ประเพณีด้านพระพุทธศาสนา</t>
  </si>
  <si>
    <t xml:space="preserve">งบอุดหนุนดำเนินงานด้านวิทย์ </t>
  </si>
  <si>
    <t>งบวัสดุการศึกษา - ด้านวิทย์  คณะวิศวกรรมศาสตร์</t>
  </si>
  <si>
    <t xml:space="preserve">งบวัสดุการศึกษา - ด้านวิทย์ คณะวิทยาศาสตร์ </t>
  </si>
  <si>
    <t xml:space="preserve">งบวัสดุการศึกษา - ด้านวิทย์ หมวดวิชาศึกษาทั่วไป </t>
  </si>
  <si>
    <t>งบวัสดุการศึกษา - ด้านวิทย์ คณะบริหารธุรกิจฯ</t>
  </si>
  <si>
    <t xml:space="preserve">งบวัสดุการศึกษา - ด้านสังคมคณะบริหารธุรกิจ </t>
  </si>
  <si>
    <t>งบวัสดุการศึกษา - ด้านสังคมหมวดวิชาศึกษาทั่วไป</t>
  </si>
  <si>
    <t>โครงการผลิตบัณฑิตพันธุ์ใหม่</t>
  </si>
  <si>
    <t xml:space="preserve">โครงการตามพระราชดำริ </t>
  </si>
  <si>
    <t>โครงการสนับสนุนศูนย์พัฒนาโครงการหลวง</t>
  </si>
  <si>
    <t>โครงการอนุรักษ์พันธุกรรมพืชอันเนื่องมาจากพระราชดำริ</t>
  </si>
  <si>
    <t>โครงการขับเคลื่อนเศรษฐกิจและสังคมฐานรากหลังโควิดด้วยเศรษฐกิจ BCG</t>
  </si>
  <si>
    <t xml:space="preserve">งบรายจ่ายอื่น ด้านสังคมศาสตร์ </t>
  </si>
  <si>
    <t xml:space="preserve">งบรายจ่ายอื่นด้านวิทยาศาสตร์ฯ </t>
  </si>
  <si>
    <t xml:space="preserve">โครงการต่าง ๆ </t>
  </si>
  <si>
    <t>ครุภัณฑ์และสิ่งก่อสร้าง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</si>
</sst>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[$-107041E]d\ mmm\ yy;@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11"/>
      <name val="TH SarabunPSK"/>
      <family val="2"/>
    </font>
    <font>
      <b/>
      <sz val="12"/>
      <name val="TH SarabunPSK"/>
      <family val="2"/>
    </font>
    <font>
      <sz val="11"/>
      <name val="Calibri"/>
      <family val="2"/>
      <scheme val="minor"/>
    </font>
    <font>
      <sz val="14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272">
    <xf numFmtId="0" fontId="0" fillId="0" borderId="0" xfId="0"/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/>
    </xf>
    <xf numFmtId="0" fontId="6" fillId="0" borderId="3" xfId="8" applyFont="1" applyBorder="1" applyAlignment="1">
      <alignment horizontal="left" vertical="center" wrapText="1"/>
    </xf>
    <xf numFmtId="0" fontId="6" fillId="0" borderId="3" xfId="8" applyFont="1" applyBorder="1" applyAlignment="1">
      <alignment horizontal="left" vertical="center"/>
    </xf>
    <xf numFmtId="0" fontId="6" fillId="0" borderId="4" xfId="5" applyFont="1" applyBorder="1" applyAlignment="1">
      <alignment horizontal="center" vertical="center"/>
    </xf>
    <xf numFmtId="0" fontId="6" fillId="0" borderId="5" xfId="8" applyFont="1" applyBorder="1" applyAlignment="1">
      <alignment horizontal="left" vertical="center" wrapText="1"/>
    </xf>
    <xf numFmtId="0" fontId="6" fillId="0" borderId="5" xfId="8" applyFont="1" applyBorder="1" applyAlignment="1">
      <alignment horizontal="left" vertical="center"/>
    </xf>
    <xf numFmtId="0" fontId="6" fillId="0" borderId="1" xfId="5" applyFont="1" applyBorder="1" applyAlignment="1">
      <alignment horizontal="center" vertical="center"/>
    </xf>
    <xf numFmtId="0" fontId="6" fillId="0" borderId="7" xfId="5" applyFont="1" applyFill="1" applyBorder="1" applyAlignment="1">
      <alignment horizontal="center"/>
    </xf>
    <xf numFmtId="0" fontId="6" fillId="0" borderId="7" xfId="10" applyFont="1" applyFill="1" applyBorder="1" applyAlignment="1">
      <alignment horizontal="left"/>
    </xf>
    <xf numFmtId="164" fontId="6" fillId="0" borderId="7" xfId="9" applyNumberFormat="1" applyFont="1" applyFill="1" applyBorder="1"/>
    <xf numFmtId="164" fontId="6" fillId="0" borderId="2" xfId="9" applyNumberFormat="1" applyFont="1" applyFill="1" applyBorder="1"/>
    <xf numFmtId="2" fontId="6" fillId="0" borderId="2" xfId="5" applyNumberFormat="1" applyFont="1" applyFill="1" applyBorder="1"/>
    <xf numFmtId="0" fontId="6" fillId="0" borderId="2" xfId="5" applyFont="1" applyFill="1" applyBorder="1" applyAlignment="1">
      <alignment horizontal="center"/>
    </xf>
    <xf numFmtId="0" fontId="6" fillId="0" borderId="2" xfId="10" applyFont="1" applyFill="1" applyBorder="1" applyAlignment="1">
      <alignment horizontal="left"/>
    </xf>
    <xf numFmtId="2" fontId="6" fillId="0" borderId="4" xfId="5" applyNumberFormat="1" applyFont="1" applyFill="1" applyBorder="1"/>
    <xf numFmtId="2" fontId="6" fillId="0" borderId="8" xfId="5" applyNumberFormat="1" applyFont="1" applyFill="1" applyBorder="1"/>
    <xf numFmtId="0" fontId="6" fillId="0" borderId="8" xfId="5" applyFont="1" applyFill="1" applyBorder="1" applyAlignment="1">
      <alignment horizontal="center"/>
    </xf>
    <xf numFmtId="0" fontId="6" fillId="0" borderId="4" xfId="10" applyFont="1" applyFill="1" applyBorder="1" applyAlignment="1">
      <alignment horizontal="left"/>
    </xf>
    <xf numFmtId="164" fontId="6" fillId="0" borderId="4" xfId="9" applyNumberFormat="1" applyFont="1" applyFill="1" applyBorder="1"/>
    <xf numFmtId="164" fontId="6" fillId="0" borderId="8" xfId="9" applyNumberFormat="1" applyFont="1" applyFill="1" applyBorder="1"/>
    <xf numFmtId="0" fontId="8" fillId="0" borderId="1" xfId="10" applyFont="1" applyFill="1" applyBorder="1" applyAlignment="1">
      <alignment horizontal="center"/>
    </xf>
    <xf numFmtId="164" fontId="8" fillId="0" borderId="1" xfId="9" applyNumberFormat="1" applyFont="1" applyFill="1" applyBorder="1"/>
    <xf numFmtId="0" fontId="8" fillId="0" borderId="1" xfId="5" applyFont="1" applyFill="1" applyBorder="1" applyAlignment="1">
      <alignment horizontal="center"/>
    </xf>
    <xf numFmtId="164" fontId="6" fillId="0" borderId="2" xfId="7" applyNumberFormat="1" applyFont="1" applyBorder="1" applyAlignment="1">
      <alignment vertical="center"/>
    </xf>
    <xf numFmtId="164" fontId="6" fillId="0" borderId="4" xfId="7" applyNumberFormat="1" applyFont="1" applyBorder="1" applyAlignment="1">
      <alignment vertical="center"/>
    </xf>
    <xf numFmtId="0" fontId="8" fillId="0" borderId="6" xfId="7" applyFont="1" applyBorder="1" applyAlignment="1">
      <alignment horizontal="center" vertical="center"/>
    </xf>
    <xf numFmtId="164" fontId="8" fillId="0" borderId="1" xfId="7" applyNumberFormat="1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2" xfId="3" applyFont="1" applyFill="1" applyBorder="1" applyAlignment="1">
      <alignment horizontal="left"/>
    </xf>
    <xf numFmtId="164" fontId="6" fillId="0" borderId="2" xfId="1" applyNumberFormat="1" applyFont="1" applyFill="1" applyBorder="1"/>
    <xf numFmtId="0" fontId="8" fillId="0" borderId="0" xfId="5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164" fontId="8" fillId="0" borderId="0" xfId="9" applyNumberFormat="1" applyFont="1" applyFill="1" applyBorder="1"/>
    <xf numFmtId="0" fontId="6" fillId="0" borderId="4" xfId="5" applyFont="1" applyFill="1" applyBorder="1" applyAlignment="1">
      <alignment horizontal="center"/>
    </xf>
    <xf numFmtId="0" fontId="6" fillId="0" borderId="13" xfId="3" applyFont="1" applyFill="1" applyBorder="1" applyAlignment="1">
      <alignment horizontal="left"/>
    </xf>
    <xf numFmtId="164" fontId="6" fillId="0" borderId="4" xfId="1" applyNumberFormat="1" applyFont="1" applyFill="1" applyBorder="1"/>
    <xf numFmtId="164" fontId="6" fillId="0" borderId="8" xfId="1" applyNumberFormat="1" applyFont="1" applyFill="1" applyBorder="1" applyAlignment="1">
      <alignment vertical="center"/>
    </xf>
    <xf numFmtId="0" fontId="10" fillId="3" borderId="1" xfId="12" applyFont="1" applyFill="1" applyBorder="1" applyAlignment="1">
      <alignment horizontal="left" textRotation="90" wrapText="1"/>
    </xf>
    <xf numFmtId="43" fontId="9" fillId="4" borderId="1" xfId="13" applyFont="1" applyFill="1" applyBorder="1" applyAlignment="1">
      <alignment horizontal="center" vertical="center" wrapText="1"/>
    </xf>
    <xf numFmtId="0" fontId="9" fillId="4" borderId="1" xfId="12" applyFont="1" applyFill="1" applyBorder="1" applyAlignment="1">
      <alignment vertical="center" textRotation="90" wrapText="1"/>
    </xf>
    <xf numFmtId="43" fontId="9" fillId="4" borderId="1" xfId="13" applyFont="1" applyFill="1" applyBorder="1" applyAlignment="1">
      <alignment horizontal="center" vertical="center" textRotation="90" wrapText="1"/>
    </xf>
    <xf numFmtId="166" fontId="11" fillId="0" borderId="1" xfId="13" applyNumberFormat="1" applyFont="1" applyFill="1" applyBorder="1" applyAlignment="1">
      <alignment horizontal="center" vertical="top" wrapText="1"/>
    </xf>
    <xf numFmtId="0" fontId="6" fillId="0" borderId="3" xfId="8" applyFont="1" applyBorder="1" applyAlignment="1">
      <alignment horizontal="left" vertical="top" wrapText="1"/>
    </xf>
    <xf numFmtId="0" fontId="6" fillId="0" borderId="2" xfId="5" applyFont="1" applyBorder="1" applyAlignment="1">
      <alignment horizontal="center" vertical="top"/>
    </xf>
    <xf numFmtId="0" fontId="8" fillId="0" borderId="0" xfId="10" applyFont="1" applyFill="1" applyBorder="1" applyAlignment="1">
      <alignment horizontal="left"/>
    </xf>
    <xf numFmtId="0" fontId="6" fillId="0" borderId="4" xfId="5" applyFont="1" applyBorder="1" applyAlignment="1">
      <alignment horizontal="center" vertical="top"/>
    </xf>
    <xf numFmtId="0" fontId="6" fillId="0" borderId="5" xfId="8" applyFont="1" applyBorder="1" applyAlignment="1">
      <alignment horizontal="left" vertical="top" wrapText="1"/>
    </xf>
    <xf numFmtId="164" fontId="6" fillId="0" borderId="7" xfId="7" applyNumberFormat="1" applyFont="1" applyBorder="1" applyAlignment="1">
      <alignment vertical="center"/>
    </xf>
    <xf numFmtId="164" fontId="6" fillId="0" borderId="2" xfId="7" applyNumberFormat="1" applyFont="1" applyBorder="1" applyAlignment="1">
      <alignment vertical="top"/>
    </xf>
    <xf numFmtId="164" fontId="6" fillId="0" borderId="4" xfId="7" applyNumberFormat="1" applyFont="1" applyBorder="1" applyAlignment="1">
      <alignment vertical="top"/>
    </xf>
    <xf numFmtId="43" fontId="9" fillId="0" borderId="17" xfId="5" applyNumberFormat="1" applyFont="1" applyBorder="1"/>
    <xf numFmtId="43" fontId="11" fillId="0" borderId="0" xfId="11" applyFont="1"/>
    <xf numFmtId="164" fontId="8" fillId="2" borderId="0" xfId="9" applyNumberFormat="1" applyFont="1" applyFill="1" applyBorder="1"/>
    <xf numFmtId="0" fontId="8" fillId="0" borderId="1" xfId="5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3" xfId="8" applyFont="1" applyBorder="1" applyAlignment="1">
      <alignment horizontal="center" vertical="center"/>
    </xf>
    <xf numFmtId="43" fontId="9" fillId="0" borderId="0" xfId="11" applyFont="1"/>
    <xf numFmtId="0" fontId="6" fillId="0" borderId="3" xfId="8" applyFont="1" applyBorder="1" applyAlignment="1">
      <alignment horizontal="center" vertical="center" wrapText="1"/>
    </xf>
    <xf numFmtId="43" fontId="9" fillId="3" borderId="14" xfId="13" applyFont="1" applyFill="1" applyBorder="1" applyAlignment="1">
      <alignment horizontal="center" vertical="center" wrapText="1"/>
    </xf>
    <xf numFmtId="43" fontId="9" fillId="3" borderId="15" xfId="13" applyFont="1" applyFill="1" applyBorder="1" applyAlignment="1">
      <alignment horizontal="center" vertical="center" wrapText="1"/>
    </xf>
    <xf numFmtId="0" fontId="13" fillId="0" borderId="0" xfId="5" applyFont="1"/>
    <xf numFmtId="43" fontId="13" fillId="0" borderId="0" xfId="11" applyFont="1"/>
    <xf numFmtId="0" fontId="6" fillId="0" borderId="0" xfId="5" applyFont="1"/>
    <xf numFmtId="164" fontId="13" fillId="0" borderId="0" xfId="5" applyNumberFormat="1" applyFont="1"/>
    <xf numFmtId="0" fontId="8" fillId="0" borderId="0" xfId="5" applyFont="1"/>
    <xf numFmtId="43" fontId="13" fillId="0" borderId="0" xfId="5" applyNumberFormat="1" applyFont="1"/>
    <xf numFmtId="0" fontId="8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top" wrapText="1"/>
    </xf>
    <xf numFmtId="43" fontId="6" fillId="0" borderId="1" xfId="11" applyFont="1" applyBorder="1" applyAlignment="1">
      <alignment vertical="top" wrapText="1"/>
    </xf>
    <xf numFmtId="43" fontId="6" fillId="0" borderId="1" xfId="11" applyFont="1" applyBorder="1" applyAlignment="1">
      <alignment vertical="top"/>
    </xf>
    <xf numFmtId="0" fontId="13" fillId="0" borderId="0" xfId="5" applyFont="1" applyAlignment="1">
      <alignment vertical="top"/>
    </xf>
    <xf numFmtId="43" fontId="13" fillId="0" borderId="0" xfId="11" applyFont="1" applyAlignment="1">
      <alignment vertical="top"/>
    </xf>
    <xf numFmtId="0" fontId="13" fillId="0" borderId="1" xfId="5" applyFont="1" applyBorder="1" applyAlignment="1">
      <alignment vertical="top"/>
    </xf>
    <xf numFmtId="0" fontId="6" fillId="0" borderId="1" xfId="5" applyFont="1" applyBorder="1" applyAlignment="1">
      <alignment vertical="top" wrapText="1"/>
    </xf>
    <xf numFmtId="43" fontId="8" fillId="0" borderId="18" xfId="11" applyFont="1" applyBorder="1" applyAlignment="1">
      <alignment vertical="top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/>
    <xf numFmtId="0" fontId="9" fillId="0" borderId="0" xfId="5" applyFont="1" applyAlignment="1">
      <alignment horizontal="center"/>
    </xf>
    <xf numFmtId="43" fontId="9" fillId="0" borderId="0" xfId="5" applyNumberFormat="1" applyFont="1" applyAlignment="1">
      <alignment horizontal="center"/>
    </xf>
    <xf numFmtId="0" fontId="11" fillId="0" borderId="0" xfId="5" applyFont="1" applyAlignment="1">
      <alignment horizontal="right"/>
    </xf>
    <xf numFmtId="43" fontId="9" fillId="2" borderId="0" xfId="11" applyFont="1" applyFill="1"/>
    <xf numFmtId="0" fontId="14" fillId="0" borderId="0" xfId="5" applyFont="1"/>
    <xf numFmtId="43" fontId="11" fillId="2" borderId="0" xfId="11" applyFont="1" applyFill="1"/>
    <xf numFmtId="43" fontId="9" fillId="0" borderId="0" xfId="5" applyNumberFormat="1" applyFont="1"/>
    <xf numFmtId="0" fontId="9" fillId="0" borderId="0" xfId="5" applyFont="1" applyAlignment="1">
      <alignment horizontal="right"/>
    </xf>
    <xf numFmtId="0" fontId="13" fillId="0" borderId="0" xfId="5" applyFont="1" applyAlignment="1">
      <alignment horizontal="right"/>
    </xf>
    <xf numFmtId="0" fontId="11" fillId="0" borderId="0" xfId="5" applyFont="1"/>
    <xf numFmtId="43" fontId="11" fillId="0" borderId="0" xfId="11" applyFont="1" applyAlignment="1">
      <alignment horizontal="left"/>
    </xf>
    <xf numFmtId="0" fontId="13" fillId="0" borderId="0" xfId="5" applyFont="1" applyAlignment="1">
      <alignment horizontal="left"/>
    </xf>
    <xf numFmtId="43" fontId="9" fillId="0" borderId="0" xfId="11" applyFont="1" applyAlignment="1">
      <alignment horizontal="left"/>
    </xf>
    <xf numFmtId="43" fontId="9" fillId="2" borderId="0" xfId="5" applyNumberFormat="1" applyFont="1" applyFill="1"/>
    <xf numFmtId="0" fontId="15" fillId="0" borderId="0" xfId="12" applyFont="1"/>
    <xf numFmtId="43" fontId="9" fillId="5" borderId="1" xfId="13" applyFont="1" applyFill="1" applyBorder="1" applyAlignment="1"/>
    <xf numFmtId="0" fontId="9" fillId="5" borderId="1" xfId="12" applyFont="1" applyFill="1" applyBorder="1" applyAlignment="1"/>
    <xf numFmtId="0" fontId="9" fillId="5" borderId="1" xfId="12" applyFont="1" applyFill="1" applyBorder="1" applyAlignment="1">
      <alignment wrapText="1"/>
    </xf>
    <xf numFmtId="0" fontId="11" fillId="0" borderId="1" xfId="12" applyFont="1" applyBorder="1" applyAlignment="1">
      <alignment horizontal="center" vertical="top"/>
    </xf>
    <xf numFmtId="0" fontId="11" fillId="0" borderId="1" xfId="12" applyFont="1" applyBorder="1" applyAlignment="1">
      <alignment vertical="top" wrapText="1"/>
    </xf>
    <xf numFmtId="43" fontId="11" fillId="0" borderId="1" xfId="13" applyFont="1" applyBorder="1" applyAlignment="1">
      <alignment vertical="top"/>
    </xf>
    <xf numFmtId="43" fontId="16" fillId="0" borderId="1" xfId="13" applyFont="1" applyBorder="1" applyAlignment="1">
      <alignment vertical="top"/>
    </xf>
    <xf numFmtId="43" fontId="11" fillId="0" borderId="1" xfId="13" applyFont="1" applyBorder="1" applyAlignment="1">
      <alignment horizontal="center" vertical="top"/>
    </xf>
    <xf numFmtId="43" fontId="11" fillId="0" borderId="1" xfId="13" applyFont="1" applyBorder="1" applyAlignment="1">
      <alignment horizontal="center" vertical="top" wrapText="1"/>
    </xf>
    <xf numFmtId="43" fontId="9" fillId="6" borderId="0" xfId="5" applyNumberFormat="1" applyFont="1" applyFill="1"/>
    <xf numFmtId="43" fontId="9" fillId="6" borderId="0" xfId="11" applyFont="1" applyFill="1"/>
    <xf numFmtId="0" fontId="9" fillId="0" borderId="0" xfId="5" applyFont="1" applyAlignment="1"/>
    <xf numFmtId="43" fontId="9" fillId="0" borderId="0" xfId="11" applyFont="1" applyAlignment="1"/>
    <xf numFmtId="0" fontId="15" fillId="0" borderId="0" xfId="5" applyFont="1"/>
    <xf numFmtId="0" fontId="8" fillId="0" borderId="1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164" fontId="8" fillId="0" borderId="10" xfId="7" applyNumberFormat="1" applyFont="1" applyBorder="1" applyAlignment="1">
      <alignment horizontal="center" vertical="center"/>
    </xf>
    <xf numFmtId="0" fontId="8" fillId="0" borderId="0" xfId="7" applyFont="1" applyBorder="1" applyAlignment="1">
      <alignment horizontal="left" vertical="center"/>
    </xf>
    <xf numFmtId="0" fontId="8" fillId="0" borderId="0" xfId="7" applyFont="1" applyBorder="1" applyAlignment="1">
      <alignment horizontal="center" vertical="center"/>
    </xf>
    <xf numFmtId="164" fontId="8" fillId="0" borderId="0" xfId="7" applyNumberFormat="1" applyFont="1" applyBorder="1" applyAlignment="1">
      <alignment horizontal="center" vertical="center"/>
    </xf>
    <xf numFmtId="0" fontId="6" fillId="11" borderId="1" xfId="5" applyFont="1" applyFill="1" applyBorder="1" applyAlignment="1">
      <alignment horizontal="center" vertical="center"/>
    </xf>
    <xf numFmtId="0" fontId="8" fillId="11" borderId="6" xfId="7" applyFont="1" applyFill="1" applyBorder="1" applyAlignment="1">
      <alignment horizontal="center" vertical="center"/>
    </xf>
    <xf numFmtId="164" fontId="8" fillId="11" borderId="1" xfId="7" applyNumberFormat="1" applyFont="1" applyFill="1" applyBorder="1" applyAlignment="1">
      <alignment horizontal="center" vertical="center"/>
    </xf>
    <xf numFmtId="0" fontId="5" fillId="0" borderId="0" xfId="2" applyFill="1"/>
    <xf numFmtId="0" fontId="8" fillId="0" borderId="1" xfId="7" applyFont="1" applyFill="1" applyBorder="1" applyAlignment="1">
      <alignment horizontal="center"/>
    </xf>
    <xf numFmtId="0" fontId="8" fillId="7" borderId="16" xfId="7" applyFont="1" applyFill="1" applyBorder="1" applyAlignment="1">
      <alignment horizontal="center"/>
    </xf>
    <xf numFmtId="0" fontId="8" fillId="7" borderId="1" xfId="7" applyFont="1" applyFill="1" applyBorder="1" applyAlignment="1">
      <alignment horizontal="center"/>
    </xf>
    <xf numFmtId="0" fontId="8" fillId="7" borderId="19" xfId="7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7" xfId="8" applyFont="1" applyFill="1" applyBorder="1" applyAlignment="1">
      <alignment horizontal="left"/>
    </xf>
    <xf numFmtId="164" fontId="6" fillId="0" borderId="7" xfId="7" applyNumberFormat="1" applyFont="1" applyFill="1" applyBorder="1"/>
    <xf numFmtId="2" fontId="6" fillId="0" borderId="7" xfId="2" applyNumberFormat="1" applyFont="1" applyFill="1" applyBorder="1"/>
    <xf numFmtId="0" fontId="6" fillId="0" borderId="8" xfId="2" applyFont="1" applyFill="1" applyBorder="1" applyAlignment="1">
      <alignment horizontal="center"/>
    </xf>
    <xf numFmtId="0" fontId="6" fillId="0" borderId="4" xfId="8" applyFont="1" applyFill="1" applyBorder="1" applyAlignment="1">
      <alignment horizontal="left"/>
    </xf>
    <xf numFmtId="164" fontId="6" fillId="0" borderId="4" xfId="7" applyNumberFormat="1" applyFont="1" applyFill="1" applyBorder="1"/>
    <xf numFmtId="2" fontId="6" fillId="0" borderId="4" xfId="2" applyNumberFormat="1" applyFont="1" applyFill="1" applyBorder="1"/>
    <xf numFmtId="164" fontId="6" fillId="7" borderId="1" xfId="7" applyNumberFormat="1" applyFont="1" applyFill="1" applyBorder="1"/>
    <xf numFmtId="2" fontId="6" fillId="7" borderId="1" xfId="2" applyNumberFormat="1" applyFont="1" applyFill="1" applyBorder="1"/>
    <xf numFmtId="0" fontId="6" fillId="0" borderId="2" xfId="2" applyFont="1" applyFill="1" applyBorder="1" applyAlignment="1">
      <alignment horizontal="center"/>
    </xf>
    <xf numFmtId="0" fontId="6" fillId="0" borderId="2" xfId="8" applyFont="1" applyFill="1" applyBorder="1" applyAlignment="1">
      <alignment horizontal="left"/>
    </xf>
    <xf numFmtId="164" fontId="6" fillId="0" borderId="2" xfId="7" applyNumberFormat="1" applyFont="1" applyFill="1" applyBorder="1"/>
    <xf numFmtId="0" fontId="6" fillId="0" borderId="20" xfId="8" applyFont="1" applyFill="1" applyBorder="1" applyAlignment="1">
      <alignment horizontal="left"/>
    </xf>
    <xf numFmtId="164" fontId="6" fillId="0" borderId="20" xfId="7" applyNumberFormat="1" applyFont="1" applyFill="1" applyBorder="1"/>
    <xf numFmtId="2" fontId="6" fillId="0" borderId="20" xfId="2" applyNumberFormat="1" applyFont="1" applyFill="1" applyBorder="1"/>
    <xf numFmtId="0" fontId="5" fillId="0" borderId="0" xfId="2" applyFont="1" applyFill="1"/>
    <xf numFmtId="0" fontId="6" fillId="0" borderId="21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164" fontId="8" fillId="0" borderId="1" xfId="7" applyNumberFormat="1" applyFont="1" applyFill="1" applyBorder="1"/>
    <xf numFmtId="2" fontId="8" fillId="0" borderId="1" xfId="2" applyNumberFormat="1" applyFont="1" applyFill="1" applyBorder="1"/>
    <xf numFmtId="0" fontId="8" fillId="0" borderId="0" xfId="7" applyFont="1" applyFill="1" applyBorder="1" applyAlignment="1">
      <alignment horizontal="center"/>
    </xf>
    <xf numFmtId="164" fontId="8" fillId="0" borderId="0" xfId="7" applyNumberFormat="1" applyFont="1" applyFill="1" applyBorder="1"/>
    <xf numFmtId="2" fontId="8" fillId="0" borderId="0" xfId="2" applyNumberFormat="1" applyFont="1" applyFill="1" applyBorder="1"/>
    <xf numFmtId="0" fontId="8" fillId="0" borderId="0" xfId="2" applyFont="1" applyFill="1" applyBorder="1" applyAlignment="1">
      <alignment horizontal="center"/>
    </xf>
    <xf numFmtId="0" fontId="5" fillId="0" borderId="0" xfId="15" applyFill="1"/>
    <xf numFmtId="0" fontId="8" fillId="0" borderId="1" xfId="1" applyFont="1" applyFill="1" applyBorder="1" applyAlignment="1">
      <alignment horizontal="center"/>
    </xf>
    <xf numFmtId="0" fontId="6" fillId="0" borderId="21" xfId="15" applyFont="1" applyFill="1" applyBorder="1" applyAlignment="1">
      <alignment horizontal="center"/>
    </xf>
    <xf numFmtId="0" fontId="6" fillId="0" borderId="21" xfId="8" applyFont="1" applyFill="1" applyBorder="1" applyAlignment="1">
      <alignment horizontal="left"/>
    </xf>
    <xf numFmtId="164" fontId="6" fillId="0" borderId="21" xfId="1" applyNumberFormat="1" applyFont="1" applyFill="1" applyBorder="1"/>
    <xf numFmtId="2" fontId="6" fillId="0" borderId="21" xfId="15" applyNumberFormat="1" applyFont="1" applyFill="1" applyBorder="1"/>
    <xf numFmtId="43" fontId="5" fillId="0" borderId="0" xfId="15" applyNumberFormat="1" applyFill="1"/>
    <xf numFmtId="0" fontId="6" fillId="0" borderId="8" xfId="15" applyFont="1" applyFill="1" applyBorder="1" applyAlignment="1">
      <alignment horizontal="center"/>
    </xf>
    <xf numFmtId="164" fontId="6" fillId="0" borderId="7" xfId="1" applyNumberFormat="1" applyFont="1" applyFill="1" applyBorder="1"/>
    <xf numFmtId="2" fontId="6" fillId="0" borderId="2" xfId="15" applyNumberFormat="1" applyFont="1" applyFill="1" applyBorder="1"/>
    <xf numFmtId="0" fontId="6" fillId="0" borderId="7" xfId="15" applyFont="1" applyFill="1" applyBorder="1" applyAlignment="1">
      <alignment horizontal="center"/>
    </xf>
    <xf numFmtId="49" fontId="6" fillId="0" borderId="2" xfId="15" applyNumberFormat="1" applyFont="1" applyFill="1" applyBorder="1" applyAlignment="1">
      <alignment horizontal="left"/>
    </xf>
    <xf numFmtId="49" fontId="6" fillId="0" borderId="7" xfId="15" applyNumberFormat="1" applyFont="1" applyFill="1" applyBorder="1" applyAlignment="1">
      <alignment horizontal="left"/>
    </xf>
    <xf numFmtId="0" fontId="8" fillId="0" borderId="16" xfId="1" applyFont="1" applyFill="1" applyBorder="1" applyAlignment="1">
      <alignment horizontal="center"/>
    </xf>
    <xf numFmtId="164" fontId="8" fillId="0" borderId="1" xfId="1" applyNumberFormat="1" applyFont="1" applyFill="1" applyBorder="1"/>
    <xf numFmtId="2" fontId="8" fillId="0" borderId="1" xfId="15" applyNumberFormat="1" applyFont="1" applyFill="1" applyBorder="1"/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/>
    <xf numFmtId="2" fontId="8" fillId="0" borderId="0" xfId="15" applyNumberFormat="1" applyFont="1" applyFill="1" applyBorder="1"/>
    <xf numFmtId="0" fontId="8" fillId="0" borderId="0" xfId="1" applyFont="1" applyFill="1" applyBorder="1" applyAlignment="1">
      <alignment horizontal="right"/>
    </xf>
    <xf numFmtId="49" fontId="8" fillId="0" borderId="0" xfId="15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6" applyFont="1" applyFill="1" applyBorder="1" applyAlignment="1">
      <alignment horizontal="center"/>
    </xf>
    <xf numFmtId="0" fontId="8" fillId="0" borderId="0" xfId="15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0" fontId="5" fillId="0" borderId="0" xfId="15" applyFont="1" applyFill="1"/>
    <xf numFmtId="0" fontId="6" fillId="0" borderId="12" xfId="8" applyFont="1" applyFill="1" applyBorder="1" applyAlignment="1">
      <alignment horizontal="left"/>
    </xf>
    <xf numFmtId="49" fontId="6" fillId="0" borderId="4" xfId="15" applyNumberFormat="1" applyFont="1" applyFill="1" applyBorder="1" applyAlignment="1">
      <alignment horizontal="left"/>
    </xf>
    <xf numFmtId="49" fontId="6" fillId="0" borderId="0" xfId="15" applyNumberFormat="1" applyFont="1" applyFill="1" applyAlignment="1">
      <alignment horizontal="left"/>
    </xf>
    <xf numFmtId="49" fontId="6" fillId="0" borderId="22" xfId="15" applyNumberFormat="1" applyFont="1" applyFill="1" applyBorder="1" applyAlignment="1">
      <alignment horizontal="left"/>
    </xf>
    <xf numFmtId="49" fontId="6" fillId="0" borderId="8" xfId="15" applyNumberFormat="1" applyFont="1" applyFill="1" applyBorder="1" applyAlignment="1">
      <alignment horizontal="left"/>
    </xf>
    <xf numFmtId="49" fontId="6" fillId="0" borderId="13" xfId="15" applyNumberFormat="1" applyFont="1" applyFill="1" applyBorder="1" applyAlignment="1">
      <alignment horizontal="left"/>
    </xf>
    <xf numFmtId="49" fontId="6" fillId="0" borderId="12" xfId="15" applyNumberFormat="1" applyFont="1" applyFill="1" applyBorder="1" applyAlignment="1">
      <alignment horizontal="left"/>
    </xf>
    <xf numFmtId="49" fontId="6" fillId="0" borderId="15" xfId="15" applyNumberFormat="1" applyFont="1" applyFill="1" applyBorder="1" applyAlignment="1">
      <alignment horizontal="left"/>
    </xf>
    <xf numFmtId="0" fontId="1" fillId="0" borderId="0" xfId="18"/>
    <xf numFmtId="0" fontId="17" fillId="0" borderId="1" xfId="17" applyFont="1" applyBorder="1" applyAlignment="1">
      <alignment horizontal="center" vertical="center"/>
    </xf>
    <xf numFmtId="0" fontId="17" fillId="0" borderId="6" xfId="17" applyFont="1" applyBorder="1" applyAlignment="1">
      <alignment horizontal="center" vertical="center"/>
    </xf>
    <xf numFmtId="0" fontId="18" fillId="0" borderId="4" xfId="17" applyFont="1" applyBorder="1" applyAlignment="1">
      <alignment horizontal="center" vertical="center"/>
    </xf>
    <xf numFmtId="0" fontId="18" fillId="0" borderId="5" xfId="17" applyFont="1" applyBorder="1" applyAlignment="1">
      <alignment horizontal="left" vertical="center"/>
    </xf>
    <xf numFmtId="164" fontId="18" fillId="0" borderId="4" xfId="17" applyNumberFormat="1" applyFont="1" applyBorder="1" applyAlignment="1">
      <alignment horizontal="center" vertical="center"/>
    </xf>
    <xf numFmtId="0" fontId="17" fillId="0" borderId="4" xfId="17" applyFont="1" applyBorder="1" applyAlignment="1">
      <alignment horizontal="center" vertical="center"/>
    </xf>
    <xf numFmtId="0" fontId="17" fillId="0" borderId="5" xfId="17" applyFont="1" applyBorder="1" applyAlignment="1">
      <alignment horizontal="center" vertical="center"/>
    </xf>
    <xf numFmtId="0" fontId="6" fillId="0" borderId="2" xfId="18" applyFont="1" applyBorder="1" applyAlignment="1">
      <alignment horizontal="center" vertical="center"/>
    </xf>
    <xf numFmtId="164" fontId="18" fillId="0" borderId="2" xfId="17" applyNumberFormat="1" applyFont="1" applyBorder="1" applyAlignment="1">
      <alignment vertical="center"/>
    </xf>
    <xf numFmtId="0" fontId="6" fillId="0" borderId="4" xfId="18" applyFont="1" applyBorder="1" applyAlignment="1">
      <alignment horizontal="center" vertical="center"/>
    </xf>
    <xf numFmtId="164" fontId="18" fillId="0" borderId="4" xfId="17" applyNumberFormat="1" applyFont="1" applyBorder="1" applyAlignment="1">
      <alignment vertical="center"/>
    </xf>
    <xf numFmtId="0" fontId="6" fillId="0" borderId="10" xfId="18" applyFont="1" applyBorder="1" applyAlignment="1">
      <alignment horizontal="center" vertical="center"/>
    </xf>
    <xf numFmtId="0" fontId="17" fillId="0" borderId="11" xfId="17" applyFont="1" applyBorder="1" applyAlignment="1">
      <alignment horizontal="center" vertical="center"/>
    </xf>
    <xf numFmtId="164" fontId="17" fillId="0" borderId="10" xfId="17" applyNumberFormat="1" applyFont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17" fillId="0" borderId="0" xfId="17" applyFont="1" applyBorder="1" applyAlignment="1">
      <alignment horizontal="left" vertical="center"/>
    </xf>
    <xf numFmtId="0" fontId="17" fillId="0" borderId="0" xfId="17" applyFont="1" applyBorder="1" applyAlignment="1">
      <alignment horizontal="center" vertical="center"/>
    </xf>
    <xf numFmtId="164" fontId="17" fillId="0" borderId="0" xfId="17" applyNumberFormat="1" applyFont="1" applyBorder="1" applyAlignment="1">
      <alignment horizontal="center" vertical="center"/>
    </xf>
    <xf numFmtId="0" fontId="17" fillId="0" borderId="1" xfId="19" applyFont="1" applyBorder="1" applyAlignment="1">
      <alignment horizontal="center" vertical="center"/>
    </xf>
    <xf numFmtId="0" fontId="17" fillId="0" borderId="6" xfId="19" applyFont="1" applyBorder="1" applyAlignment="1">
      <alignment horizontal="center" vertical="center"/>
    </xf>
    <xf numFmtId="0" fontId="18" fillId="0" borderId="4" xfId="19" applyFont="1" applyBorder="1" applyAlignment="1">
      <alignment horizontal="center" vertical="center"/>
    </xf>
    <xf numFmtId="0" fontId="18" fillId="0" borderId="5" xfId="19" applyFont="1" applyBorder="1" applyAlignment="1">
      <alignment horizontal="left" vertical="center"/>
    </xf>
    <xf numFmtId="164" fontId="18" fillId="0" borderId="4" xfId="19" applyNumberFormat="1" applyFont="1" applyBorder="1" applyAlignment="1">
      <alignment horizontal="center" vertical="center"/>
    </xf>
    <xf numFmtId="0" fontId="17" fillId="0" borderId="4" xfId="19" applyFont="1" applyBorder="1" applyAlignment="1">
      <alignment horizontal="center" vertical="center"/>
    </xf>
    <xf numFmtId="0" fontId="17" fillId="0" borderId="5" xfId="19" applyFont="1" applyBorder="1" applyAlignment="1">
      <alignment horizontal="center" vertical="center"/>
    </xf>
    <xf numFmtId="164" fontId="18" fillId="0" borderId="2" xfId="19" applyNumberFormat="1" applyFont="1" applyBorder="1" applyAlignment="1">
      <alignment vertical="center"/>
    </xf>
    <xf numFmtId="164" fontId="18" fillId="0" borderId="4" xfId="19" applyNumberFormat="1" applyFont="1" applyBorder="1" applyAlignment="1">
      <alignment vertical="center"/>
    </xf>
    <xf numFmtId="0" fontId="17" fillId="0" borderId="11" xfId="19" applyFont="1" applyBorder="1" applyAlignment="1">
      <alignment horizontal="center" vertical="center"/>
    </xf>
    <xf numFmtId="164" fontId="17" fillId="0" borderId="10" xfId="19" applyNumberFormat="1" applyFont="1" applyBorder="1" applyAlignment="1">
      <alignment horizontal="center" vertical="center"/>
    </xf>
    <xf numFmtId="0" fontId="17" fillId="0" borderId="0" xfId="19" applyFont="1" applyBorder="1" applyAlignment="1">
      <alignment horizontal="left" vertical="center"/>
    </xf>
    <xf numFmtId="0" fontId="17" fillId="0" borderId="0" xfId="19" applyFont="1" applyBorder="1" applyAlignment="1">
      <alignment horizontal="center" vertical="center"/>
    </xf>
    <xf numFmtId="164" fontId="17" fillId="0" borderId="0" xfId="19" applyNumberFormat="1" applyFont="1" applyBorder="1" applyAlignment="1">
      <alignment horizontal="center" vertical="center"/>
    </xf>
    <xf numFmtId="164" fontId="0" fillId="0" borderId="0" xfId="0" applyNumberFormat="1"/>
    <xf numFmtId="43" fontId="0" fillId="0" borderId="0" xfId="11" applyFont="1"/>
    <xf numFmtId="0" fontId="8" fillId="0" borderId="0" xfId="9" applyFont="1" applyFill="1" applyBorder="1" applyAlignment="1">
      <alignment horizontal="center" vertical="center"/>
    </xf>
    <xf numFmtId="0" fontId="18" fillId="0" borderId="0" xfId="0" applyFont="1"/>
    <xf numFmtId="43" fontId="18" fillId="0" borderId="0" xfId="11" applyFont="1"/>
    <xf numFmtId="2" fontId="0" fillId="0" borderId="0" xfId="0" applyNumberFormat="1"/>
    <xf numFmtId="164" fontId="18" fillId="0" borderId="8" xfId="17" applyNumberFormat="1" applyFont="1" applyBorder="1" applyAlignment="1">
      <alignment vertical="center"/>
    </xf>
    <xf numFmtId="2" fontId="8" fillId="0" borderId="10" xfId="15" applyNumberFormat="1" applyFont="1" applyFill="1" applyBorder="1"/>
    <xf numFmtId="164" fontId="18" fillId="0" borderId="8" xfId="19" applyNumberFormat="1" applyFont="1" applyBorder="1" applyAlignment="1">
      <alignment vertical="center"/>
    </xf>
    <xf numFmtId="0" fontId="4" fillId="0" borderId="0" xfId="9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0" fontId="8" fillId="0" borderId="1" xfId="5" applyFont="1" applyBorder="1" applyAlignment="1">
      <alignment horizontal="center"/>
    </xf>
    <xf numFmtId="0" fontId="13" fillId="7" borderId="14" xfId="5" applyFont="1" applyFill="1" applyBorder="1" applyAlignment="1">
      <alignment horizontal="center" vertical="top"/>
    </xf>
    <xf numFmtId="0" fontId="13" fillId="7" borderId="4" xfId="5" applyFont="1" applyFill="1" applyBorder="1" applyAlignment="1">
      <alignment horizontal="center" vertical="top"/>
    </xf>
    <xf numFmtId="0" fontId="4" fillId="6" borderId="9" xfId="9" applyFont="1" applyFill="1" applyBorder="1" applyAlignment="1">
      <alignment horizontal="center" vertical="center"/>
    </xf>
    <xf numFmtId="43" fontId="9" fillId="3" borderId="1" xfId="13" applyFont="1" applyFill="1" applyBorder="1" applyAlignment="1">
      <alignment horizontal="center" textRotation="90" wrapText="1"/>
    </xf>
    <xf numFmtId="165" fontId="10" fillId="3" borderId="1" xfId="12" applyNumberFormat="1" applyFont="1" applyFill="1" applyBorder="1" applyAlignment="1">
      <alignment horizontal="center" vertical="center" wrapText="1"/>
    </xf>
    <xf numFmtId="43" fontId="9" fillId="3" borderId="14" xfId="13" applyFont="1" applyFill="1" applyBorder="1" applyAlignment="1">
      <alignment horizontal="center" vertical="center" wrapText="1"/>
    </xf>
    <xf numFmtId="43" fontId="9" fillId="3" borderId="15" xfId="13" applyFont="1" applyFill="1" applyBorder="1" applyAlignment="1">
      <alignment horizontal="center" vertical="center" wrapText="1"/>
    </xf>
    <xf numFmtId="0" fontId="9" fillId="4" borderId="1" xfId="12" applyFont="1" applyFill="1" applyBorder="1" applyAlignment="1">
      <alignment horizontal="left" vertical="center"/>
    </xf>
    <xf numFmtId="0" fontId="9" fillId="5" borderId="6" xfId="12" applyFont="1" applyFill="1" applyBorder="1" applyAlignment="1">
      <alignment horizontal="left" indent="1"/>
    </xf>
    <xf numFmtId="0" fontId="9" fillId="5" borderId="16" xfId="12" applyFont="1" applyFill="1" applyBorder="1" applyAlignment="1">
      <alignment horizontal="left" indent="1"/>
    </xf>
    <xf numFmtId="0" fontId="4" fillId="0" borderId="0" xfId="12" applyFont="1" applyAlignment="1">
      <alignment horizontal="center"/>
    </xf>
    <xf numFmtId="0" fontId="9" fillId="3" borderId="1" xfId="12" applyFont="1" applyFill="1" applyBorder="1" applyAlignment="1">
      <alignment horizontal="center" vertical="center" wrapText="1"/>
    </xf>
    <xf numFmtId="43" fontId="9" fillId="3" borderId="1" xfId="13" applyFont="1" applyFill="1" applyBorder="1" applyAlignment="1">
      <alignment horizontal="center" vertical="center" wrapText="1"/>
    </xf>
    <xf numFmtId="0" fontId="8" fillId="12" borderId="9" xfId="5" applyFont="1" applyFill="1" applyBorder="1" applyAlignment="1">
      <alignment horizontal="center" vertical="center" wrapText="1"/>
    </xf>
    <xf numFmtId="0" fontId="8" fillId="12" borderId="9" xfId="5" applyFont="1" applyFill="1" applyBorder="1" applyAlignment="1">
      <alignment horizontal="center" vertical="center"/>
    </xf>
    <xf numFmtId="0" fontId="8" fillId="11" borderId="9" xfId="5" applyFont="1" applyFill="1" applyBorder="1" applyAlignment="1">
      <alignment horizontal="center" vertical="center" wrapText="1"/>
    </xf>
    <xf numFmtId="0" fontId="8" fillId="11" borderId="9" xfId="5" applyFont="1" applyFill="1" applyBorder="1" applyAlignment="1">
      <alignment horizontal="center" vertical="center"/>
    </xf>
    <xf numFmtId="0" fontId="8" fillId="9" borderId="9" xfId="5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8" fillId="10" borderId="9" xfId="5" applyFont="1" applyFill="1" applyBorder="1" applyAlignment="1">
      <alignment horizontal="center" vertical="center"/>
    </xf>
    <xf numFmtId="0" fontId="4" fillId="8" borderId="9" xfId="5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0" fontId="8" fillId="7" borderId="6" xfId="7" applyFont="1" applyFill="1" applyBorder="1" applyAlignment="1">
      <alignment horizontal="left"/>
    </xf>
    <xf numFmtId="0" fontId="8" fillId="7" borderId="16" xfId="7" applyFont="1" applyFill="1" applyBorder="1" applyAlignment="1">
      <alignment horizontal="left"/>
    </xf>
    <xf numFmtId="0" fontId="8" fillId="7" borderId="6" xfId="2" applyFont="1" applyFill="1" applyBorder="1" applyAlignment="1">
      <alignment horizontal="left"/>
    </xf>
    <xf numFmtId="0" fontId="8" fillId="7" borderId="16" xfId="2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4" fillId="0" borderId="0" xfId="19" applyFont="1" applyBorder="1" applyAlignment="1">
      <alignment horizontal="center" vertical="center" wrapText="1"/>
    </xf>
    <xf numFmtId="0" fontId="4" fillId="0" borderId="0" xfId="19" applyFont="1" applyBorder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8" fillId="13" borderId="9" xfId="18" applyFont="1" applyFill="1" applyBorder="1" applyAlignment="1">
      <alignment horizontal="center" vertical="center"/>
    </xf>
    <xf numFmtId="0" fontId="4" fillId="0" borderId="0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/>
    </xf>
  </cellXfs>
  <cellStyles count="21">
    <cellStyle name="Comma" xfId="11" builtinId="3"/>
    <cellStyle name="Comma 2" xfId="6" xr:uid="{00000000-0005-0000-0000-000001000000}"/>
    <cellStyle name="Comma 2 2" xfId="16" xr:uid="{00000000-0005-0000-0000-000002000000}"/>
    <cellStyle name="Comma 3" xfId="13" xr:uid="{00000000-0005-0000-0000-000003000000}"/>
    <cellStyle name="Normal" xfId="0" builtinId="0"/>
    <cellStyle name="Normal 2" xfId="4" xr:uid="{00000000-0005-0000-0000-000005000000}"/>
    <cellStyle name="Normal 2 2" xfId="15" xr:uid="{00000000-0005-0000-0000-000006000000}"/>
    <cellStyle name="Normal 3" xfId="1" xr:uid="{00000000-0005-0000-0000-000007000000}"/>
    <cellStyle name="Normal 3 2" xfId="7" xr:uid="{00000000-0005-0000-0000-000008000000}"/>
    <cellStyle name="Normal 3 2 2" xfId="17" xr:uid="{00000000-0005-0000-0000-000009000000}"/>
    <cellStyle name="Normal 3 2 2 2" xfId="19" xr:uid="{00000000-0005-0000-0000-00000A000000}"/>
    <cellStyle name="Normal 3 4" xfId="9" xr:uid="{00000000-0005-0000-0000-00000B000000}"/>
    <cellStyle name="Normal 3 4 2" xfId="20" xr:uid="{00000000-0005-0000-0000-00000C000000}"/>
    <cellStyle name="Normal 4" xfId="5" xr:uid="{00000000-0005-0000-0000-00000D000000}"/>
    <cellStyle name="Normal 4 2" xfId="18" xr:uid="{00000000-0005-0000-0000-00000E000000}"/>
    <cellStyle name="Normal 5" xfId="2" xr:uid="{00000000-0005-0000-0000-00000F000000}"/>
    <cellStyle name="Normal 6" xfId="12" xr:uid="{00000000-0005-0000-0000-000010000000}"/>
    <cellStyle name="เครื่องหมายจุลภาค 2" xfId="14" xr:uid="{00000000-0005-0000-0000-000011000000}"/>
    <cellStyle name="ปกติ 3 2" xfId="3" xr:uid="{00000000-0005-0000-0000-000012000000}"/>
    <cellStyle name="ปกติ 3 2 2" xfId="8" xr:uid="{00000000-0005-0000-0000-000013000000}"/>
    <cellStyle name="ปกติ 3 2 3" xfId="10" xr:uid="{00000000-0005-0000-0000-000014000000}"/>
  </cellStyles>
  <dxfs count="0"/>
  <tableStyles count="0" defaultTableStyle="TableStyleMedium2" defaultPivotStyle="PivotStyleLight16"/>
  <colors>
    <mruColors>
      <color rgb="FFFF99FF"/>
      <color rgb="FFFFFF66"/>
      <color rgb="FFFF9900"/>
      <color rgb="FF00FFFF"/>
      <color rgb="FF99FF33"/>
      <color rgb="FFFF7C80"/>
      <color rgb="FF66FFFF"/>
      <color rgb="FFFFCC99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สรุปอัตราการเบิกจ่ายงบอุดหนุนดำเนินงาน - เงินงบประมาณ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Sheet6!$F$1</c:f>
              <c:strCache>
                <c:ptCount val="1"/>
                <c:pt idx="0">
                  <c:v>% เบิกจ่าย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Sheet6!$E$2:$E$8</c:f>
              <c:strCache>
                <c:ptCount val="7"/>
                <c:pt idx="0">
                  <c:v>งบอุดหนุนดำเนินงานด้านวิทย์ </c:v>
                </c:pt>
                <c:pt idx="1">
                  <c:v>งบวัสดุการศึกษา - ด้านวิทย์  คณะวิศวกรรมศาสตร์</c:v>
                </c:pt>
                <c:pt idx="2">
                  <c:v>งบวัสดุการศึกษา - ด้านวิทย์ คณะวิทยาศาสตร์ </c:v>
                </c:pt>
                <c:pt idx="3">
                  <c:v>งบวัสดุการศึกษา - ด้านวิทย์ หมวดวิชาศึกษาทั่วไป </c:v>
                </c:pt>
                <c:pt idx="4">
                  <c:v>งบวัสดุการศึกษา - ด้านวิทย์ คณะบริหารธุรกิจฯ</c:v>
                </c:pt>
                <c:pt idx="5">
                  <c:v>งบวัสดุการศึกษา - ด้านสังคมคณะบริหารธุรกิจ </c:v>
                </c:pt>
                <c:pt idx="6">
                  <c:v>งบวัสดุการศึกษา - ด้านสังคมหมวดวิชาศึกษาทั่วไป</c:v>
                </c:pt>
              </c:strCache>
            </c:strRef>
          </c:cat>
          <c:val>
            <c:numRef>
              <c:f>Sheet6!$F$2:$F$8</c:f>
              <c:numCache>
                <c:formatCode>_(* #,##0.00_);_(* \(#,##0.00\);_(* "-"??_);_(@_)</c:formatCode>
                <c:ptCount val="7"/>
                <c:pt idx="0">
                  <c:v>78.495706060703796</c:v>
                </c:pt>
                <c:pt idx="1">
                  <c:v>54.502317638448403</c:v>
                </c:pt>
                <c:pt idx="2">
                  <c:v>41.866315948240853</c:v>
                </c:pt>
                <c:pt idx="3">
                  <c:v>33.646510233972307</c:v>
                </c:pt>
                <c:pt idx="4">
                  <c:v>0</c:v>
                </c:pt>
                <c:pt idx="5">
                  <c:v>59.851801287092961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2-45D8-96AE-5D938B83D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95808"/>
        <c:axId val="912096640"/>
      </c:barChart>
      <c:catAx>
        <c:axId val="9120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12096640"/>
        <c:crosses val="autoZero"/>
        <c:auto val="1"/>
        <c:lblAlgn val="ctr"/>
        <c:lblOffset val="100"/>
        <c:noMultiLvlLbl val="0"/>
      </c:catAx>
      <c:valAx>
        <c:axId val="9120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1209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b="1"/>
              <a:t>สรุปอัตราการเบิกจ่ายงบอุดหนุนโครงการ - เงินงบประมาณ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Sheet6!$F$19</c:f>
              <c:strCache>
                <c:ptCount val="1"/>
                <c:pt idx="0">
                  <c:v> % เบิกจ่าย 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Sheet6!$E$20:$E$24</c:f>
              <c:strCache>
                <c:ptCount val="5"/>
                <c:pt idx="0">
                  <c:v>โครงการอนุรักษ์พันธุกรรมพืชอันเนื่องมาจากพระราชดำริ</c:v>
                </c:pt>
                <c:pt idx="1">
                  <c:v>โครงการสนับสนุนศูนย์พัฒนาโครงการหลวง</c:v>
                </c:pt>
                <c:pt idx="2">
                  <c:v>โครงการผลิตบัณฑิตพันธุ์ใหม่</c:v>
                </c:pt>
                <c:pt idx="3">
                  <c:v>โครงการตามพระราชดำริ </c:v>
                </c:pt>
                <c:pt idx="4">
                  <c:v>โครงการขับเคลื่อนเศรษฐกิจและสังคมฐานรากหลังโควิดด้วยเศรษฐกิจ BCG</c:v>
                </c:pt>
              </c:strCache>
            </c:strRef>
          </c:cat>
          <c:val>
            <c:numRef>
              <c:f>Sheet6!$F$20:$F$24</c:f>
              <c:numCache>
                <c:formatCode>_(* #,##0.00_);_(* \(#,##0.00\);_(* "-"??_);_(@_)</c:formatCode>
                <c:ptCount val="5"/>
                <c:pt idx="0">
                  <c:v>90.03117218698614</c:v>
                </c:pt>
                <c:pt idx="1">
                  <c:v>86.006666666666661</c:v>
                </c:pt>
                <c:pt idx="2">
                  <c:v>39.801666666666669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0-48C3-8CF4-5856B7B8E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111792"/>
        <c:axId val="915122608"/>
      </c:barChart>
      <c:catAx>
        <c:axId val="9151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15122608"/>
        <c:crosses val="autoZero"/>
        <c:auto val="1"/>
        <c:lblAlgn val="ctr"/>
        <c:lblOffset val="100"/>
        <c:noMultiLvlLbl val="0"/>
      </c:catAx>
      <c:valAx>
        <c:axId val="91512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1511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/>
              <a:t>สรุปอัตราการเบิกจ่ายเงินนอกงบประมาณ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Sheet6!$F$29</c:f>
              <c:strCache>
                <c:ptCount val="1"/>
                <c:pt idx="0">
                  <c:v>% เบิกจ่าย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Sheet6!$E$30:$E$34</c:f>
              <c:strCache>
                <c:ptCount val="5"/>
                <c:pt idx="0">
                  <c:v>งบดำเนินงาน</c:v>
                </c:pt>
                <c:pt idx="1">
                  <c:v>งบรายจ่ายอื่นด้านวิทยาศาสตร์ฯ </c:v>
                </c:pt>
                <c:pt idx="2">
                  <c:v>งบรายจ่ายอื่น ด้านสังคมศาสตร์ </c:v>
                </c:pt>
                <c:pt idx="3">
                  <c:v>โครงการต่าง ๆ </c:v>
                </c:pt>
                <c:pt idx="4">
                  <c:v>ครุภัณฑ์และสิ่งก่อสร้าง</c:v>
                </c:pt>
              </c:strCache>
            </c:strRef>
          </c:cat>
          <c:val>
            <c:numRef>
              <c:f>Sheet6!$F$30:$F$34</c:f>
              <c:numCache>
                <c:formatCode>_(* #,##0.00_);_(* \(#,##0.00\);_(* "-"??_);_(@_)</c:formatCode>
                <c:ptCount val="5"/>
                <c:pt idx="0">
                  <c:v>64.636369627665019</c:v>
                </c:pt>
                <c:pt idx="1">
                  <c:v>42.541005828927752</c:v>
                </c:pt>
                <c:pt idx="2">
                  <c:v>68.52853229945768</c:v>
                </c:pt>
                <c:pt idx="3">
                  <c:v>65.509433962264154</c:v>
                </c:pt>
                <c:pt idx="4">
                  <c:v>99.822222222222223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C-4DBE-94FE-F044D1258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320544"/>
        <c:axId val="902320960"/>
      </c:barChart>
      <c:catAx>
        <c:axId val="9023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02320960"/>
        <c:crosses val="autoZero"/>
        <c:auto val="1"/>
        <c:lblAlgn val="ctr"/>
        <c:lblOffset val="100"/>
        <c:noMultiLvlLbl val="0"/>
      </c:catAx>
      <c:valAx>
        <c:axId val="9023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02320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7</xdr:row>
      <xdr:rowOff>333375</xdr:rowOff>
    </xdr:from>
    <xdr:to>
      <xdr:col>4</xdr:col>
      <xdr:colOff>200025</xdr:colOff>
      <xdr:row>7</xdr:row>
      <xdr:rowOff>581025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4048125" y="2733675"/>
          <a:ext cx="10477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8</xdr:row>
      <xdr:rowOff>238125</xdr:rowOff>
    </xdr:from>
    <xdr:to>
      <xdr:col>4</xdr:col>
      <xdr:colOff>200025</xdr:colOff>
      <xdr:row>8</xdr:row>
      <xdr:rowOff>485775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4048125" y="3743325"/>
          <a:ext cx="10477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</xdr:row>
      <xdr:rowOff>66675</xdr:rowOff>
    </xdr:from>
    <xdr:to>
      <xdr:col>4</xdr:col>
      <xdr:colOff>219075</xdr:colOff>
      <xdr:row>9</xdr:row>
      <xdr:rowOff>314325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4067175" y="4400550"/>
          <a:ext cx="10477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80</xdr:row>
      <xdr:rowOff>180975</xdr:rowOff>
    </xdr:from>
    <xdr:to>
      <xdr:col>4</xdr:col>
      <xdr:colOff>1866900</xdr:colOff>
      <xdr:row>92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1628774</xdr:colOff>
      <xdr:row>35</xdr:row>
      <xdr:rowOff>161925</xdr:rowOff>
    </xdr:from>
    <xdr:to>
      <xdr:col>4</xdr:col>
      <xdr:colOff>1943099</xdr:colOff>
      <xdr:row>52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1785936</xdr:colOff>
      <xdr:row>62</xdr:row>
      <xdr:rowOff>171449</xdr:rowOff>
    </xdr:from>
    <xdr:to>
      <xdr:col>4</xdr:col>
      <xdr:colOff>2038349</xdr:colOff>
      <xdr:row>79</xdr:row>
      <xdr:rowOff>123824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04;&#3635;&#3648;&#3609;&#3636;&#3609;&#3591;&#3634;&#3609;(&#3612;&#3611;.)%202565%20-%20&#3605;&#3634;&#3617;&#3649;&#3612;&#3609;&#3591;&#3634;&#3609;%20&#3611;&#3637;25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04;&#3635;&#3648;&#3609;&#3636;&#3609;&#3591;&#3634;&#3609;(&#3612;&#3611;.)%20256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19;&#3634;&#3618;&#3592;&#3656;&#3634;&#3618;&#3629;&#3639;&#3656;&#3609;%20(&#3612;&#3611;.)%202565%20-%20&#3604;&#3657;&#3634;&#3609;&#3623;&#3636;&#3607;&#3618;&#36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19;&#3634;&#3618;&#3592;&#3656;&#3634;&#3618;&#3629;&#3639;&#3656;&#3609;%20(&#3612;&#3611;.)%202565-&#3604;&#3657;&#3634;&#3609;&#3626;&#3633;&#3591;&#3588;&#361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04;&#3635;&#3648;&#3609;&#3636;&#3609;&#3591;&#3634;&#3609;(&#3612;&#3611;.)%202565%20-%20&#3591;&#3610;&#3619;&#3634;&#3618;&#3592;&#3656;&#3634;&#3618;&#3629;&#3639;&#3656;&#3609;%20(&#3650;&#3588;&#3619;&#3591;&#3585;&#3634;&#3619;&#3605;&#3656;&#3634;&#3591;%20&#3654;%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4;&#3619;&#3619;&#3603;&#3625;&#3634;\&#3591;&#3634;&#3609;&#3585;&#3634;&#3619;&#3648;&#3591;&#3636;&#3609;\2565\&#3607;&#3632;&#3648;&#3610;&#3637;&#3618;&#3609;&#3588;&#3640;&#3617;&#3648;&#3591;&#3636;&#3609;&#3619;&#3634;&#3618;&#3652;&#3604;&#3657;%202565\&#3607;&#3632;&#3648;&#3610;&#3637;&#3618;&#3609;&#3588;&#3640;&#3617;%20-%20&#3591;&#3610;&#3604;&#3635;&#3648;&#3609;&#3636;&#3609;&#3591;&#3634;&#3609;(&#3612;&#3611;.)%202565%20-%20&#3588;&#3619;&#3640;&#3616;&#3633;&#3603;&#3601;&#3660;%20&#3626;&#3636;&#3656;&#3591;&#3585;&#3656;&#3629;&#3626;&#3619;&#3657;&#3634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-งบดำเนินงาน"/>
      <sheetName val="ต.-ค่าสอนภาคสมทบ ภาคพิเศษ"/>
      <sheetName val="ต.-ค่าปฏิบัติงานนอกเวลาราชการ"/>
      <sheetName val="ส.-ค่าใช้จ่ายในการประชุม"/>
      <sheetName val="ส.-ค่าเดินทางผู้บริหาร"/>
      <sheetName val="ส.-พัฒนาบุคลากร"/>
      <sheetName val="ส.-จ้างเหมาคนงานพืชศาสตร์ "/>
      <sheetName val="ส. - จ้างเหมาแม่บ้าน"/>
      <sheetName val="ส. - จ้างเหมาดูแลภูมิทัศน์ "/>
      <sheetName val="ส. -จ้างเหมาพนักงานขับรถ"/>
      <sheetName val="ส. -จ้างเหมารักษาความปลอดภัย"/>
      <sheetName val="ส.-จ้างเหมาอื่น "/>
      <sheetName val="ส.-ค่าซ่อมแซมครุภัณฑ์"/>
      <sheetName val="ว.- วัสดุสำนักงาน"/>
      <sheetName val="ว.-วัสดุเชื้อเพลิงและหล่อลื่น"/>
      <sheetName val="ว.- วัสดุงานบ้านงานครัว"/>
      <sheetName val="ว.- วัสดุก่อสร้าง"/>
      <sheetName val="ว.- วัสดุไฟฟ้าและวิทยุ"/>
      <sheetName val="ว.- วัสดุเกษตร"/>
      <sheetName val="ว.- วัสดุยานพาหนะและขนส่ง"/>
      <sheetName val="ว.- วิทยาศาสตร์ฯ "/>
      <sheetName val="ค่าไฟฟ้า"/>
      <sheetName val="ค่าไปรษณีย์"/>
    </sheetNames>
    <sheetDataSet>
      <sheetData sheetId="0"/>
      <sheetData sheetId="1">
        <row r="4">
          <cell r="E4">
            <v>541450</v>
          </cell>
        </row>
        <row r="17">
          <cell r="D17">
            <v>343416</v>
          </cell>
          <cell r="F17">
            <v>323616</v>
          </cell>
        </row>
      </sheetData>
      <sheetData sheetId="2">
        <row r="4">
          <cell r="E4">
            <v>50000</v>
          </cell>
        </row>
        <row r="17">
          <cell r="F17">
            <v>0</v>
          </cell>
        </row>
      </sheetData>
      <sheetData sheetId="3">
        <row r="4">
          <cell r="E4">
            <v>30000</v>
          </cell>
        </row>
        <row r="19">
          <cell r="D19">
            <v>20425</v>
          </cell>
          <cell r="F19">
            <v>20425</v>
          </cell>
        </row>
      </sheetData>
      <sheetData sheetId="4">
        <row r="4">
          <cell r="E4">
            <v>30000</v>
          </cell>
        </row>
        <row r="19">
          <cell r="D19">
            <v>16876</v>
          </cell>
          <cell r="F19">
            <v>16876</v>
          </cell>
        </row>
      </sheetData>
      <sheetData sheetId="5">
        <row r="4">
          <cell r="E4">
            <v>364000</v>
          </cell>
        </row>
        <row r="39">
          <cell r="D39">
            <v>47201.33</v>
          </cell>
          <cell r="F39">
            <v>47201.33</v>
          </cell>
        </row>
      </sheetData>
      <sheetData sheetId="6">
        <row r="4">
          <cell r="E4">
            <v>87640</v>
          </cell>
        </row>
        <row r="19">
          <cell r="D19">
            <v>87640</v>
          </cell>
          <cell r="F19">
            <v>65680</v>
          </cell>
        </row>
      </sheetData>
      <sheetData sheetId="7">
        <row r="4">
          <cell r="E4">
            <v>1490380</v>
          </cell>
        </row>
        <row r="17">
          <cell r="D17">
            <v>1490380</v>
          </cell>
          <cell r="F17">
            <v>1117060</v>
          </cell>
        </row>
      </sheetData>
      <sheetData sheetId="8">
        <row r="4">
          <cell r="E4">
            <v>561893.18000000005</v>
          </cell>
        </row>
        <row r="17">
          <cell r="D17">
            <v>561893.17999999993</v>
          </cell>
          <cell r="F17">
            <v>415793.18</v>
          </cell>
        </row>
      </sheetData>
      <sheetData sheetId="9">
        <row r="4">
          <cell r="E4">
            <v>144000</v>
          </cell>
        </row>
        <row r="17">
          <cell r="D17">
            <v>144000</v>
          </cell>
          <cell r="F17">
            <v>108000</v>
          </cell>
        </row>
      </sheetData>
      <sheetData sheetId="10">
        <row r="4">
          <cell r="E4">
            <v>519792</v>
          </cell>
        </row>
        <row r="17">
          <cell r="D17">
            <v>519792</v>
          </cell>
          <cell r="F17">
            <v>389844</v>
          </cell>
        </row>
      </sheetData>
      <sheetData sheetId="11">
        <row r="5">
          <cell r="E5">
            <v>199239.72999999984</v>
          </cell>
        </row>
        <row r="45">
          <cell r="D45">
            <v>141463.15000000005</v>
          </cell>
          <cell r="F45">
            <v>71875.11</v>
          </cell>
        </row>
      </sheetData>
      <sheetData sheetId="12">
        <row r="4">
          <cell r="E4">
            <v>108060.90999999999</v>
          </cell>
        </row>
        <row r="32">
          <cell r="D32">
            <v>108060.91</v>
          </cell>
          <cell r="F32">
            <v>101460.91</v>
          </cell>
        </row>
      </sheetData>
      <sheetData sheetId="13">
        <row r="4">
          <cell r="E4">
            <v>7220</v>
          </cell>
        </row>
        <row r="19">
          <cell r="D19">
            <v>7220</v>
          </cell>
          <cell r="F19">
            <v>7220</v>
          </cell>
        </row>
      </sheetData>
      <sheetData sheetId="14">
        <row r="4">
          <cell r="E4">
            <v>130959</v>
          </cell>
        </row>
        <row r="20">
          <cell r="D20">
            <v>130959</v>
          </cell>
          <cell r="F20">
            <v>130959</v>
          </cell>
        </row>
      </sheetData>
      <sheetData sheetId="15">
        <row r="4">
          <cell r="E4">
            <v>50000</v>
          </cell>
        </row>
        <row r="19">
          <cell r="D19">
            <v>10385</v>
          </cell>
          <cell r="F19">
            <v>10385</v>
          </cell>
        </row>
      </sheetData>
      <sheetData sheetId="16">
        <row r="4">
          <cell r="E4">
            <v>64213.599999999999</v>
          </cell>
        </row>
        <row r="32">
          <cell r="D32">
            <v>67558.600000000006</v>
          </cell>
          <cell r="F32">
            <v>59003.6</v>
          </cell>
        </row>
      </sheetData>
      <sheetData sheetId="17">
        <row r="4">
          <cell r="E4">
            <v>60000</v>
          </cell>
        </row>
        <row r="17">
          <cell r="D17">
            <v>31597.3</v>
          </cell>
          <cell r="F17">
            <v>31180</v>
          </cell>
        </row>
      </sheetData>
      <sheetData sheetId="18">
        <row r="4">
          <cell r="E4">
            <v>34145</v>
          </cell>
        </row>
        <row r="19">
          <cell r="D19">
            <v>2535</v>
          </cell>
          <cell r="F19">
            <v>2535</v>
          </cell>
        </row>
      </sheetData>
      <sheetData sheetId="19">
        <row r="4">
          <cell r="E4">
            <v>40000</v>
          </cell>
        </row>
        <row r="19">
          <cell r="D19">
            <v>4950</v>
          </cell>
          <cell r="F19">
            <v>4950</v>
          </cell>
        </row>
      </sheetData>
      <sheetData sheetId="20">
        <row r="4">
          <cell r="E4">
            <v>50000</v>
          </cell>
        </row>
        <row r="19">
          <cell r="D19">
            <v>31514.799999999999</v>
          </cell>
          <cell r="F19">
            <v>22934.799999999999</v>
          </cell>
        </row>
      </sheetData>
      <sheetData sheetId="21" refreshError="1"/>
      <sheetData sheetId="22">
        <row r="17">
          <cell r="D17">
            <v>8818</v>
          </cell>
          <cell r="F17">
            <v>8818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.-ค่าสอนภาคสมทบ ภาคพิเศษ"/>
      <sheetName val="ต.-ค่าปฏิบัติงานนอกเวลาราชการ"/>
      <sheetName val="ส.-ค่าใช้จ่ายในการประชุม"/>
      <sheetName val="ส.-ค่าเดินทางผู้บริหาร"/>
      <sheetName val="ส.-พัฒนาบุคลากร"/>
      <sheetName val="ส.-จ้างเหมาคนงานพืชศาสตร์ "/>
      <sheetName val="ส. - จ้างเหมาแม่บ้าน"/>
      <sheetName val="ส. - จ้างเหมาดูแลภูมิทัศน์ "/>
      <sheetName val="ส. -จ้างเหมาพนักงานขับรถ"/>
      <sheetName val="ส. -จ้างเหมารักษาความปลอดภัย"/>
      <sheetName val="ส.-จ้างเหมาอื่น "/>
      <sheetName val="ส.-ค่าซ่อมแซมครุภัณฑ์"/>
      <sheetName val="ว.- วัสดุสำนักงาน"/>
      <sheetName val="ว.-วัสดุเชื้อเพลิงและหล่อลื่น"/>
      <sheetName val="ว.- วัสดุงานบ้านงานครัว"/>
      <sheetName val="ว.- วัสดุก่อสร้าง"/>
      <sheetName val="ว.- วัสดุไฟฟ้าและวิทยุ"/>
      <sheetName val="ว.- วัสดุเกษตร"/>
      <sheetName val="ว.- วัสดุยานพาหนะและขนส่ง"/>
      <sheetName val="ว.- วิทยาศาสตร์ฯ "/>
      <sheetName val="ค่าไฟฟ้า"/>
      <sheetName val="ค่าไปรษณีย์"/>
    </sheetNames>
    <sheetDataSet>
      <sheetData sheetId="0" refreshError="1"/>
      <sheetData sheetId="1" refreshError="1">
        <row r="17">
          <cell r="D1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D17">
            <v>0</v>
          </cell>
          <cell r="F17">
            <v>0</v>
          </cell>
        </row>
      </sheetData>
      <sheetData sheetId="21" refreshError="1">
        <row r="4">
          <cell r="E4">
            <v>10000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งบรายจ่ายอื่น-ด้านวิทย์"/>
      <sheetName val="สรุป-สหกิจคณะวิทย์"/>
      <sheetName val="ปวส.ประมง "/>
      <sheetName val="ปวส.สัตวศาสตร์"/>
      <sheetName val="ปวส.พืชศาสตร์"/>
      <sheetName val="ปวส.เทคโนโลยีภูมิทัศน์"/>
      <sheetName val="วท.บ.พืชศาสตร์"/>
      <sheetName val="วท.บ.ประมง"/>
      <sheetName val="วท.บ.สัตวศาสตร์"/>
      <sheetName val="วท.บ.วิทยาศาสตร์"/>
      <sheetName val="สรุป-สหกิจคณะวิศวะ"/>
      <sheetName val="วศ.บ.ไฟฟ้า"/>
      <sheetName val="วศ.บ.อุตสาหการ"/>
      <sheetName val="วศ.บ.เกษตรชีวภาพ"/>
      <sheetName val="ปรับพื้นฐาน"/>
      <sheetName val="แนะแนว-สรุป"/>
      <sheetName val="แนะแนว -วิทย์"/>
      <sheetName val="แนะแนว -วิศวะ"/>
      <sheetName val="แนะแนว -บริหาร"/>
      <sheetName val="แนะแนว -กศ."/>
      <sheetName val="young smart farm"/>
      <sheetName val="TQF-บริหาร"/>
      <sheetName val="Sheet3"/>
      <sheetName val="Sheet1"/>
    </sheetNames>
    <sheetDataSet>
      <sheetData sheetId="0"/>
      <sheetData sheetId="1">
        <row r="12">
          <cell r="C12">
            <v>156906</v>
          </cell>
          <cell r="D12">
            <v>95225</v>
          </cell>
          <cell r="F12">
            <v>75046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C7">
            <v>277950</v>
          </cell>
          <cell r="D7">
            <v>277950</v>
          </cell>
          <cell r="F7">
            <v>277950</v>
          </cell>
        </row>
      </sheetData>
      <sheetData sheetId="11" refreshError="1"/>
      <sheetData sheetId="12" refreshError="1"/>
      <sheetData sheetId="13" refreshError="1"/>
      <sheetData sheetId="14">
        <row r="4">
          <cell r="E4">
            <v>226800</v>
          </cell>
        </row>
        <row r="21">
          <cell r="D21">
            <v>37650</v>
          </cell>
          <cell r="F21">
            <v>0</v>
          </cell>
        </row>
      </sheetData>
      <sheetData sheetId="15">
        <row r="4">
          <cell r="E4">
            <v>60000</v>
          </cell>
        </row>
        <row r="17">
          <cell r="D17">
            <v>9310</v>
          </cell>
          <cell r="F17">
            <v>6560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>
        <row r="4">
          <cell r="E4">
            <v>49500</v>
          </cell>
        </row>
        <row r="27">
          <cell r="D27">
            <v>39900</v>
          </cell>
          <cell r="F27">
            <v>39900</v>
          </cell>
        </row>
      </sheetData>
      <sheetData sheetId="21">
        <row r="4">
          <cell r="E4">
            <v>173100</v>
          </cell>
        </row>
        <row r="27">
          <cell r="D27">
            <v>145000</v>
          </cell>
          <cell r="F27">
            <v>2240</v>
          </cell>
        </row>
      </sheetData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งบรายจ่ายอื่น-ด้านสังคม"/>
      <sheetName val="สรุป-สหกิจคณะบริหาร"/>
      <sheetName val="บช.บ. การบัญชี "/>
      <sheetName val="ปวส. การจัดการ"/>
      <sheetName val="บธ.บ. การจัดการ"/>
      <sheetName val="บธ.บ. การตลาด "/>
      <sheetName val="ศศ.บ. การท่องเที่ยว"/>
      <sheetName val="ปรับพื้นฐาน"/>
    </sheetNames>
    <sheetDataSet>
      <sheetData sheetId="0"/>
      <sheetData sheetId="1">
        <row r="14">
          <cell r="C14">
            <v>261651</v>
          </cell>
          <cell r="D14">
            <v>261651</v>
          </cell>
          <cell r="F14">
            <v>261651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E4">
            <v>120600</v>
          </cell>
        </row>
        <row r="18">
          <cell r="D18">
            <v>1600</v>
          </cell>
          <cell r="F18">
            <v>300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ปม.-โครงการต่าง ๆ(ผป.)"/>
      <sheetName val="โครงการอนุรักษ์สายพันธุ์ข้าว"/>
      <sheetName val=" โครงการวันวัฒนธรรม"/>
      <sheetName val="พระพุทธศาสนา"/>
    </sheetNames>
    <sheetDataSet>
      <sheetData sheetId="0" refreshError="1"/>
      <sheetData sheetId="1">
        <row r="4">
          <cell r="E4">
            <v>30000</v>
          </cell>
        </row>
        <row r="16">
          <cell r="D16">
            <v>30000</v>
          </cell>
          <cell r="G16">
            <v>0</v>
          </cell>
        </row>
      </sheetData>
      <sheetData sheetId="2">
        <row r="4">
          <cell r="E4">
            <v>52500</v>
          </cell>
        </row>
        <row r="16">
          <cell r="D16">
            <v>52500</v>
          </cell>
          <cell r="F16">
            <v>48900</v>
          </cell>
        </row>
      </sheetData>
      <sheetData sheetId="3">
        <row r="4">
          <cell r="E4">
            <v>50000</v>
          </cell>
        </row>
        <row r="20">
          <cell r="D20">
            <v>50000</v>
          </cell>
          <cell r="F20">
            <v>37900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ป.-ครุภัณฑ์สิ่งก่อสร้าง"/>
      <sheetName val="ขยายขอบเขตเครือข่าย"/>
      <sheetName val="ซ่อมบำรุงเครือข่าย"/>
    </sheetNames>
    <sheetDataSet>
      <sheetData sheetId="0" refreshError="1"/>
      <sheetData sheetId="1">
        <row r="1">
          <cell r="A1" t="str">
            <v>โครงการขยายขอบเขตการให้บริการเครือข่ายเพื่อสนับสนุนการเรียนการสอนและงานวิจัย</v>
          </cell>
        </row>
        <row r="4">
          <cell r="E4">
            <v>300000</v>
          </cell>
        </row>
        <row r="16">
          <cell r="D16">
            <v>300000</v>
          </cell>
          <cell r="G16">
            <v>299600</v>
          </cell>
        </row>
      </sheetData>
      <sheetData sheetId="2">
        <row r="1">
          <cell r="A1" t="str">
            <v xml:space="preserve">โครงการจัดหาครุภัณฑ์ซ่อมบำรุงเครือข่ายใยแก้วนำแสงเพื่อการให้บริการอินเตอร์เน็ต </v>
          </cell>
        </row>
        <row r="4">
          <cell r="E4">
            <v>150000</v>
          </cell>
        </row>
        <row r="16">
          <cell r="D16">
            <v>150000</v>
          </cell>
          <cell r="F16">
            <v>149600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P41"/>
  <sheetViews>
    <sheetView topLeftCell="A25" zoomScale="85" zoomScaleNormal="85" zoomScaleSheetLayoutView="85" workbookViewId="0">
      <selection activeCell="D11" sqref="D11"/>
    </sheetView>
  </sheetViews>
  <sheetFormatPr defaultColWidth="9.140625" defaultRowHeight="24"/>
  <cols>
    <col min="1" max="1" width="6.85546875" style="67" bestFit="1" customWidth="1"/>
    <col min="2" max="2" width="53.85546875" style="69" customWidth="1"/>
    <col min="3" max="6" width="15.7109375" style="67" bestFit="1" customWidth="1"/>
    <col min="7" max="8" width="13.85546875" style="67" bestFit="1" customWidth="1"/>
    <col min="9" max="9" width="9.140625" style="67"/>
    <col min="10" max="10" width="14.28515625" style="68" bestFit="1" customWidth="1"/>
    <col min="11" max="11" width="16.140625" style="68" bestFit="1" customWidth="1"/>
    <col min="12" max="13" width="12.85546875" style="68" bestFit="1" customWidth="1"/>
    <col min="14" max="15" width="14.28515625" style="68" bestFit="1" customWidth="1"/>
    <col min="16" max="16" width="9.140625" style="68"/>
    <col min="17" max="17" width="12.140625" style="67" bestFit="1" customWidth="1"/>
    <col min="18" max="16384" width="9.140625" style="67"/>
  </cols>
  <sheetData>
    <row r="1" spans="1:8" ht="27.75">
      <c r="A1" s="229" t="s">
        <v>22</v>
      </c>
      <c r="B1" s="229"/>
      <c r="C1" s="229"/>
      <c r="D1" s="229"/>
      <c r="E1" s="229"/>
      <c r="F1" s="229"/>
      <c r="G1" s="229"/>
      <c r="H1" s="229"/>
    </row>
    <row r="2" spans="1:8" ht="27.75">
      <c r="A2" s="229" t="s">
        <v>0</v>
      </c>
      <c r="B2" s="229"/>
      <c r="C2" s="229"/>
      <c r="D2" s="229"/>
      <c r="E2" s="229"/>
      <c r="F2" s="229"/>
      <c r="G2" s="229"/>
      <c r="H2" s="229"/>
    </row>
    <row r="3" spans="1:8" ht="27.75">
      <c r="A3" s="229" t="s">
        <v>141</v>
      </c>
      <c r="B3" s="229"/>
      <c r="C3" s="229"/>
      <c r="D3" s="229"/>
      <c r="E3" s="229"/>
      <c r="F3" s="229"/>
      <c r="G3" s="229"/>
      <c r="H3" s="229"/>
    </row>
    <row r="4" spans="1:8" ht="27.75">
      <c r="A4" s="230" t="s">
        <v>98</v>
      </c>
      <c r="B4" s="230"/>
      <c r="C4" s="230"/>
      <c r="D4" s="230"/>
      <c r="E4" s="230"/>
      <c r="F4" s="230"/>
      <c r="G4" s="230"/>
      <c r="H4" s="230"/>
    </row>
    <row r="5" spans="1:8" ht="48">
      <c r="A5" s="1" t="s">
        <v>1</v>
      </c>
      <c r="B5" s="1" t="s">
        <v>2</v>
      </c>
      <c r="C5" s="2" t="s">
        <v>10</v>
      </c>
      <c r="D5" s="1" t="s">
        <v>5</v>
      </c>
      <c r="E5" s="1" t="s">
        <v>6</v>
      </c>
      <c r="F5" s="1" t="s">
        <v>7</v>
      </c>
      <c r="G5" s="1" t="s">
        <v>6</v>
      </c>
      <c r="H5" s="1" t="s">
        <v>8</v>
      </c>
    </row>
    <row r="6" spans="1:8">
      <c r="A6" s="10">
        <v>1</v>
      </c>
      <c r="B6" s="11" t="s">
        <v>11</v>
      </c>
      <c r="C6" s="12">
        <v>15000</v>
      </c>
      <c r="D6" s="12">
        <v>15000</v>
      </c>
      <c r="E6" s="13">
        <f t="shared" ref="E6:E12" si="0">C6-D6</f>
        <v>0</v>
      </c>
      <c r="F6" s="12">
        <v>15000</v>
      </c>
      <c r="G6" s="13">
        <f>C6-F6</f>
        <v>0</v>
      </c>
      <c r="H6" s="14">
        <f t="shared" ref="H6:H12" si="1">F6*100/C6</f>
        <v>100</v>
      </c>
    </row>
    <row r="7" spans="1:8">
      <c r="A7" s="10">
        <v>2</v>
      </c>
      <c r="B7" s="11" t="s">
        <v>12</v>
      </c>
      <c r="C7" s="12">
        <v>15000</v>
      </c>
      <c r="D7" s="12">
        <v>15000</v>
      </c>
      <c r="E7" s="13">
        <f t="shared" si="0"/>
        <v>0</v>
      </c>
      <c r="F7" s="12">
        <v>15000</v>
      </c>
      <c r="G7" s="13">
        <f t="shared" ref="G7:G11" si="2">C7-F7</f>
        <v>0</v>
      </c>
      <c r="H7" s="14">
        <f t="shared" si="1"/>
        <v>100</v>
      </c>
    </row>
    <row r="8" spans="1:8">
      <c r="A8" s="10">
        <v>3</v>
      </c>
      <c r="B8" s="11" t="s">
        <v>13</v>
      </c>
      <c r="C8" s="12">
        <v>15000</v>
      </c>
      <c r="D8" s="12">
        <v>15000</v>
      </c>
      <c r="E8" s="13">
        <f t="shared" si="0"/>
        <v>0</v>
      </c>
      <c r="F8" s="12">
        <v>15000</v>
      </c>
      <c r="G8" s="13">
        <f t="shared" si="2"/>
        <v>0</v>
      </c>
      <c r="H8" s="14">
        <f t="shared" si="1"/>
        <v>100</v>
      </c>
    </row>
    <row r="9" spans="1:8">
      <c r="A9" s="15">
        <v>4</v>
      </c>
      <c r="B9" s="16" t="s">
        <v>14</v>
      </c>
      <c r="C9" s="13">
        <v>34000</v>
      </c>
      <c r="D9" s="12">
        <v>32300</v>
      </c>
      <c r="E9" s="13">
        <f t="shared" si="0"/>
        <v>1700</v>
      </c>
      <c r="F9" s="13">
        <v>32300</v>
      </c>
      <c r="G9" s="13">
        <f t="shared" si="2"/>
        <v>1700</v>
      </c>
      <c r="H9" s="14">
        <f t="shared" si="1"/>
        <v>95</v>
      </c>
    </row>
    <row r="10" spans="1:8">
      <c r="A10" s="10">
        <v>5</v>
      </c>
      <c r="B10" s="11" t="s">
        <v>15</v>
      </c>
      <c r="C10" s="12">
        <v>35000</v>
      </c>
      <c r="D10" s="13">
        <v>35000</v>
      </c>
      <c r="E10" s="12">
        <f t="shared" si="0"/>
        <v>0</v>
      </c>
      <c r="F10" s="12">
        <v>35000</v>
      </c>
      <c r="G10" s="12">
        <f t="shared" si="2"/>
        <v>0</v>
      </c>
      <c r="H10" s="17">
        <f t="shared" si="1"/>
        <v>100</v>
      </c>
    </row>
    <row r="11" spans="1:8">
      <c r="A11" s="15">
        <v>6</v>
      </c>
      <c r="B11" s="16" t="s">
        <v>16</v>
      </c>
      <c r="C11" s="13">
        <v>35540</v>
      </c>
      <c r="D11" s="12">
        <v>29333</v>
      </c>
      <c r="E11" s="13">
        <f t="shared" si="0"/>
        <v>6207</v>
      </c>
      <c r="F11" s="13">
        <v>26995</v>
      </c>
      <c r="G11" s="13">
        <f t="shared" si="2"/>
        <v>8545</v>
      </c>
      <c r="H11" s="18">
        <f t="shared" si="1"/>
        <v>75.956668542487336</v>
      </c>
    </row>
    <row r="12" spans="1:8">
      <c r="A12" s="19">
        <v>7</v>
      </c>
      <c r="B12" s="20" t="s">
        <v>17</v>
      </c>
      <c r="C12" s="21">
        <v>20000</v>
      </c>
      <c r="D12" s="22">
        <v>18591.2</v>
      </c>
      <c r="E12" s="22">
        <f t="shared" si="0"/>
        <v>1408.7999999999993</v>
      </c>
      <c r="F12" s="22">
        <v>18591.2</v>
      </c>
      <c r="G12" s="22">
        <f>C12-F12</f>
        <v>1408.7999999999993</v>
      </c>
      <c r="H12" s="18">
        <f t="shared" si="1"/>
        <v>92.956000000000003</v>
      </c>
    </row>
    <row r="13" spans="1:8">
      <c r="A13" s="10">
        <v>8</v>
      </c>
      <c r="B13" s="16" t="s">
        <v>18</v>
      </c>
      <c r="C13" s="13">
        <v>1867600</v>
      </c>
      <c r="D13" s="13">
        <v>1632891.7</v>
      </c>
      <c r="E13" s="21">
        <f>C13-D13</f>
        <v>234708.30000000005</v>
      </c>
      <c r="F13" s="21">
        <v>1632891.7</v>
      </c>
      <c r="G13" s="22">
        <f t="shared" ref="G13:G15" si="3">C13-F13</f>
        <v>234708.30000000005</v>
      </c>
      <c r="H13" s="14">
        <f>F13*100/C13</f>
        <v>87.432624759049048</v>
      </c>
    </row>
    <row r="14" spans="1:8">
      <c r="A14" s="10">
        <v>9</v>
      </c>
      <c r="B14" s="16" t="s">
        <v>19</v>
      </c>
      <c r="C14" s="22">
        <v>20600</v>
      </c>
      <c r="D14" s="22">
        <v>6653.7999999999993</v>
      </c>
      <c r="E14" s="13">
        <f>C14-D14</f>
        <v>13946.2</v>
      </c>
      <c r="F14" s="13">
        <v>6653.7999999999993</v>
      </c>
      <c r="G14" s="22">
        <f t="shared" si="3"/>
        <v>13946.2</v>
      </c>
      <c r="H14" s="14">
        <f>F14*100/C14</f>
        <v>32.299999999999997</v>
      </c>
    </row>
    <row r="15" spans="1:8">
      <c r="A15" s="15">
        <v>10</v>
      </c>
      <c r="B15" s="16" t="s">
        <v>20</v>
      </c>
      <c r="C15" s="13">
        <v>22500</v>
      </c>
      <c r="D15" s="13">
        <v>19736</v>
      </c>
      <c r="E15" s="13">
        <f>C15-D15</f>
        <v>2764</v>
      </c>
      <c r="F15" s="13">
        <v>19736</v>
      </c>
      <c r="G15" s="13">
        <f t="shared" si="3"/>
        <v>2764</v>
      </c>
      <c r="H15" s="14">
        <f>F15*100/C15</f>
        <v>87.715555555555554</v>
      </c>
    </row>
    <row r="16" spans="1:8">
      <c r="A16" s="38">
        <v>11</v>
      </c>
      <c r="B16" s="20" t="s">
        <v>88</v>
      </c>
      <c r="C16" s="21">
        <v>400000</v>
      </c>
      <c r="D16" s="21">
        <v>362924.2</v>
      </c>
      <c r="E16" s="21">
        <f>C16-D16</f>
        <v>37075.799999999988</v>
      </c>
      <c r="F16" s="21">
        <v>129714.2</v>
      </c>
      <c r="G16" s="21">
        <f>C16-F16</f>
        <v>270285.8</v>
      </c>
      <c r="H16" s="14">
        <f>F16*100/C16</f>
        <v>32.428550000000001</v>
      </c>
    </row>
    <row r="17" spans="1:16">
      <c r="A17" s="25"/>
      <c r="B17" s="23" t="s">
        <v>21</v>
      </c>
      <c r="C17" s="24">
        <f>SUM(C6:C16)</f>
        <v>2480240</v>
      </c>
      <c r="D17" s="24">
        <f>SUM(D6:D16)</f>
        <v>2182429.9</v>
      </c>
      <c r="E17" s="24">
        <f>SUM(E6:E16)</f>
        <v>297810.10000000003</v>
      </c>
      <c r="F17" s="24">
        <f>SUM(F6:F16)</f>
        <v>1946881.9</v>
      </c>
      <c r="G17" s="24">
        <f>SUM(G6:G16)</f>
        <v>533358.10000000009</v>
      </c>
      <c r="H17" s="24">
        <f>+F17*100/C17</f>
        <v>78.495706060703796</v>
      </c>
    </row>
    <row r="18" spans="1:16">
      <c r="C18" s="70"/>
      <c r="D18" s="70"/>
      <c r="E18" s="70"/>
      <c r="F18" s="70"/>
      <c r="G18" s="70"/>
      <c r="H18" s="70"/>
    </row>
    <row r="19" spans="1:16">
      <c r="A19" s="71" t="s">
        <v>31</v>
      </c>
      <c r="B19" s="67"/>
      <c r="C19" s="70"/>
      <c r="D19" s="70"/>
      <c r="E19" s="70"/>
      <c r="F19" s="70"/>
      <c r="G19" s="70"/>
      <c r="H19" s="70"/>
    </row>
    <row r="20" spans="1:16">
      <c r="B20" s="71" t="s">
        <v>111</v>
      </c>
    </row>
    <row r="21" spans="1:16">
      <c r="B21" s="71" t="s">
        <v>89</v>
      </c>
      <c r="E21" s="72"/>
    </row>
    <row r="22" spans="1:16">
      <c r="B22" s="71" t="s">
        <v>90</v>
      </c>
    </row>
    <row r="23" spans="1:16">
      <c r="A23" s="71" t="s">
        <v>112</v>
      </c>
      <c r="B23" s="67"/>
    </row>
    <row r="24" spans="1:16">
      <c r="A24" s="58" t="s">
        <v>59</v>
      </c>
      <c r="B24" s="59" t="s">
        <v>2</v>
      </c>
      <c r="C24" s="73" t="s">
        <v>3</v>
      </c>
      <c r="D24" s="73" t="s">
        <v>61</v>
      </c>
      <c r="E24" s="73" t="s">
        <v>5</v>
      </c>
      <c r="F24" s="73" t="s">
        <v>6</v>
      </c>
      <c r="G24" s="73" t="s">
        <v>7</v>
      </c>
      <c r="H24" s="73" t="s">
        <v>6</v>
      </c>
    </row>
    <row r="25" spans="1:16" s="77" customFormat="1" ht="48">
      <c r="A25" s="60">
        <v>1</v>
      </c>
      <c r="B25" s="61" t="s">
        <v>113</v>
      </c>
      <c r="C25" s="74" t="s">
        <v>120</v>
      </c>
      <c r="D25" s="232"/>
      <c r="E25" s="75">
        <v>9900</v>
      </c>
      <c r="F25" s="232"/>
      <c r="G25" s="76">
        <v>9900</v>
      </c>
      <c r="H25" s="76">
        <f>+E25-G25</f>
        <v>0</v>
      </c>
      <c r="J25" s="78"/>
      <c r="K25" s="78"/>
      <c r="L25" s="78"/>
      <c r="M25" s="78"/>
      <c r="N25" s="78"/>
      <c r="O25" s="78"/>
      <c r="P25" s="78"/>
    </row>
    <row r="26" spans="1:16" s="77" customFormat="1" ht="48">
      <c r="A26" s="60">
        <v>2</v>
      </c>
      <c r="B26" s="61" t="s">
        <v>114</v>
      </c>
      <c r="C26" s="74" t="s">
        <v>121</v>
      </c>
      <c r="D26" s="233"/>
      <c r="E26" s="75">
        <v>5000</v>
      </c>
      <c r="F26" s="233"/>
      <c r="G26" s="76">
        <v>5000</v>
      </c>
      <c r="H26" s="76">
        <f t="shared" ref="H26:H38" si="4">+E26-G26</f>
        <v>0</v>
      </c>
      <c r="J26" s="78"/>
      <c r="K26" s="78"/>
      <c r="L26" s="78"/>
      <c r="M26" s="78"/>
      <c r="N26" s="78"/>
      <c r="O26" s="78"/>
      <c r="P26" s="78"/>
    </row>
    <row r="27" spans="1:16" s="77" customFormat="1" ht="48">
      <c r="A27" s="60">
        <v>3</v>
      </c>
      <c r="B27" s="61" t="s">
        <v>115</v>
      </c>
      <c r="C27" s="74" t="s">
        <v>122</v>
      </c>
      <c r="D27" s="233"/>
      <c r="E27" s="75">
        <v>11700</v>
      </c>
      <c r="F27" s="233"/>
      <c r="G27" s="76">
        <v>11700</v>
      </c>
      <c r="H27" s="76">
        <f t="shared" si="4"/>
        <v>0</v>
      </c>
      <c r="J27" s="78"/>
      <c r="K27" s="78"/>
      <c r="L27" s="78"/>
      <c r="M27" s="78"/>
      <c r="N27" s="78"/>
      <c r="O27" s="78"/>
      <c r="P27" s="78"/>
    </row>
    <row r="28" spans="1:16" s="77" customFormat="1" ht="72">
      <c r="A28" s="60">
        <v>4</v>
      </c>
      <c r="B28" s="61" t="s">
        <v>116</v>
      </c>
      <c r="C28" s="74" t="s">
        <v>122</v>
      </c>
      <c r="D28" s="233"/>
      <c r="E28" s="75">
        <v>29960</v>
      </c>
      <c r="F28" s="233"/>
      <c r="G28" s="76">
        <v>29960</v>
      </c>
      <c r="H28" s="76">
        <f t="shared" si="4"/>
        <v>0</v>
      </c>
      <c r="J28" s="78"/>
      <c r="K28" s="78"/>
      <c r="L28" s="78"/>
      <c r="M28" s="78"/>
      <c r="N28" s="78"/>
      <c r="O28" s="78"/>
      <c r="P28" s="78"/>
    </row>
    <row r="29" spans="1:16" s="77" customFormat="1" ht="48">
      <c r="A29" s="60">
        <v>5</v>
      </c>
      <c r="B29" s="61" t="s">
        <v>117</v>
      </c>
      <c r="C29" s="74" t="s">
        <v>122</v>
      </c>
      <c r="D29" s="233"/>
      <c r="E29" s="75">
        <v>179500</v>
      </c>
      <c r="F29" s="233"/>
      <c r="G29" s="79"/>
      <c r="H29" s="76">
        <f t="shared" si="4"/>
        <v>179500</v>
      </c>
      <c r="J29" s="78"/>
      <c r="K29" s="78"/>
      <c r="L29" s="78"/>
      <c r="M29" s="78"/>
      <c r="N29" s="78"/>
      <c r="O29" s="78"/>
      <c r="P29" s="78"/>
    </row>
    <row r="30" spans="1:16" s="77" customFormat="1" ht="48">
      <c r="A30" s="60">
        <v>6</v>
      </c>
      <c r="B30" s="61" t="s">
        <v>118</v>
      </c>
      <c r="C30" s="74" t="s">
        <v>122</v>
      </c>
      <c r="D30" s="233"/>
      <c r="E30" s="75">
        <v>7600</v>
      </c>
      <c r="F30" s="233"/>
      <c r="G30" s="76"/>
      <c r="H30" s="76">
        <f t="shared" si="4"/>
        <v>7600</v>
      </c>
      <c r="J30" s="78"/>
      <c r="K30" s="78"/>
      <c r="L30" s="78"/>
      <c r="M30" s="78"/>
      <c r="N30" s="78"/>
      <c r="O30" s="78"/>
      <c r="P30" s="78"/>
    </row>
    <row r="31" spans="1:16" s="77" customFormat="1">
      <c r="A31" s="60">
        <v>7</v>
      </c>
      <c r="B31" s="61" t="s">
        <v>139</v>
      </c>
      <c r="C31" s="74" t="s">
        <v>124</v>
      </c>
      <c r="D31" s="233"/>
      <c r="E31" s="75">
        <v>4000</v>
      </c>
      <c r="F31" s="233"/>
      <c r="G31" s="76">
        <v>4000</v>
      </c>
      <c r="H31" s="76">
        <f t="shared" si="4"/>
        <v>0</v>
      </c>
      <c r="J31" s="78"/>
      <c r="K31" s="78"/>
      <c r="L31" s="78"/>
      <c r="M31" s="78"/>
      <c r="N31" s="78"/>
      <c r="O31" s="78"/>
      <c r="P31" s="78"/>
    </row>
    <row r="32" spans="1:16" s="77" customFormat="1">
      <c r="A32" s="60">
        <v>8</v>
      </c>
      <c r="B32" s="61" t="s">
        <v>138</v>
      </c>
      <c r="C32" s="74" t="s">
        <v>124</v>
      </c>
      <c r="D32" s="233"/>
      <c r="E32" s="75">
        <v>30000</v>
      </c>
      <c r="F32" s="233"/>
      <c r="G32" s="76">
        <v>20200</v>
      </c>
      <c r="H32" s="76">
        <f t="shared" si="4"/>
        <v>9800</v>
      </c>
      <c r="J32" s="78"/>
      <c r="K32" s="78"/>
      <c r="L32" s="78"/>
      <c r="M32" s="78"/>
      <c r="N32" s="78"/>
      <c r="O32" s="78"/>
      <c r="P32" s="78"/>
    </row>
    <row r="33" spans="1:16" s="77" customFormat="1" ht="48">
      <c r="A33" s="60">
        <v>9</v>
      </c>
      <c r="B33" s="61" t="s">
        <v>119</v>
      </c>
      <c r="C33" s="74" t="s">
        <v>122</v>
      </c>
      <c r="D33" s="233"/>
      <c r="E33" s="75">
        <v>15654.2</v>
      </c>
      <c r="F33" s="233"/>
      <c r="G33" s="76">
        <v>15654.2</v>
      </c>
      <c r="H33" s="76">
        <f t="shared" si="4"/>
        <v>0</v>
      </c>
      <c r="J33" s="78"/>
      <c r="K33" s="78"/>
      <c r="L33" s="78"/>
      <c r="M33" s="78"/>
      <c r="N33" s="78"/>
      <c r="O33" s="78"/>
      <c r="P33" s="78"/>
    </row>
    <row r="34" spans="1:16" s="77" customFormat="1">
      <c r="A34" s="74">
        <v>10</v>
      </c>
      <c r="B34" s="80" t="s">
        <v>140</v>
      </c>
      <c r="C34" s="74" t="s">
        <v>123</v>
      </c>
      <c r="D34" s="233"/>
      <c r="E34" s="75">
        <v>1000</v>
      </c>
      <c r="F34" s="233"/>
      <c r="G34" s="76">
        <v>1000</v>
      </c>
      <c r="H34" s="76">
        <f t="shared" si="4"/>
        <v>0</v>
      </c>
      <c r="J34" s="78"/>
      <c r="K34" s="78"/>
      <c r="L34" s="78"/>
      <c r="M34" s="78"/>
      <c r="N34" s="78"/>
      <c r="O34" s="78"/>
      <c r="P34" s="78"/>
    </row>
    <row r="35" spans="1:16" s="77" customFormat="1" ht="48">
      <c r="A35" s="74">
        <v>11</v>
      </c>
      <c r="B35" s="80" t="s">
        <v>127</v>
      </c>
      <c r="C35" s="74" t="s">
        <v>122</v>
      </c>
      <c r="D35" s="233"/>
      <c r="E35" s="75">
        <v>28500</v>
      </c>
      <c r="F35" s="233"/>
      <c r="G35" s="76">
        <v>28500</v>
      </c>
      <c r="H35" s="76">
        <f t="shared" si="4"/>
        <v>0</v>
      </c>
      <c r="J35" s="78"/>
      <c r="K35" s="78"/>
      <c r="L35" s="78"/>
      <c r="M35" s="78"/>
      <c r="N35" s="78"/>
      <c r="O35" s="78"/>
      <c r="P35" s="78"/>
    </row>
    <row r="36" spans="1:16" s="77" customFormat="1">
      <c r="A36" s="60">
        <v>12</v>
      </c>
      <c r="B36" s="80" t="s">
        <v>148</v>
      </c>
      <c r="C36" s="74" t="s">
        <v>123</v>
      </c>
      <c r="D36" s="233"/>
      <c r="E36" s="75">
        <v>3800</v>
      </c>
      <c r="F36" s="233"/>
      <c r="G36" s="76">
        <v>3800</v>
      </c>
      <c r="H36" s="76">
        <f t="shared" si="4"/>
        <v>0</v>
      </c>
      <c r="J36" s="78"/>
      <c r="K36" s="78"/>
      <c r="L36" s="78"/>
      <c r="M36" s="78"/>
      <c r="N36" s="78"/>
      <c r="O36" s="78"/>
      <c r="P36" s="78"/>
    </row>
    <row r="37" spans="1:16" s="77" customFormat="1">
      <c r="A37" s="74">
        <v>13</v>
      </c>
      <c r="B37" s="80" t="s">
        <v>149</v>
      </c>
      <c r="C37" s="74" t="s">
        <v>122</v>
      </c>
      <c r="D37" s="233"/>
      <c r="E37" s="75">
        <v>880</v>
      </c>
      <c r="F37" s="233"/>
      <c r="G37" s="76"/>
      <c r="H37" s="76">
        <f t="shared" si="4"/>
        <v>880</v>
      </c>
      <c r="J37" s="78"/>
      <c r="K37" s="78"/>
      <c r="L37" s="78"/>
      <c r="M37" s="78"/>
      <c r="N37" s="78"/>
      <c r="O37" s="78"/>
      <c r="P37" s="78"/>
    </row>
    <row r="38" spans="1:16" s="77" customFormat="1" ht="48">
      <c r="A38" s="74">
        <v>14</v>
      </c>
      <c r="B38" s="80" t="s">
        <v>150</v>
      </c>
      <c r="C38" s="74" t="s">
        <v>122</v>
      </c>
      <c r="D38" s="233"/>
      <c r="E38" s="75">
        <v>35430</v>
      </c>
      <c r="F38" s="233"/>
      <c r="G38" s="76"/>
      <c r="H38" s="76">
        <f t="shared" si="4"/>
        <v>35430</v>
      </c>
      <c r="J38" s="78"/>
      <c r="K38" s="78"/>
      <c r="L38" s="78"/>
      <c r="M38" s="78"/>
      <c r="N38" s="78"/>
      <c r="O38" s="78"/>
      <c r="P38" s="78"/>
    </row>
    <row r="39" spans="1:16" ht="24.75" thickBot="1">
      <c r="A39" s="231" t="s">
        <v>21</v>
      </c>
      <c r="B39" s="231"/>
      <c r="C39" s="231"/>
      <c r="D39" s="81">
        <v>400000</v>
      </c>
      <c r="E39" s="81">
        <f>SUM(E25:E38)</f>
        <v>362924.2</v>
      </c>
      <c r="F39" s="81">
        <f>+D39-E39</f>
        <v>37075.799999999988</v>
      </c>
      <c r="G39" s="81">
        <f>SUM(G25:G38)</f>
        <v>129714.2</v>
      </c>
      <c r="H39" s="81">
        <f>SUM(H25:H38)</f>
        <v>233210</v>
      </c>
    </row>
    <row r="40" spans="1:16" ht="24.75" thickTop="1">
      <c r="F40" s="82"/>
    </row>
    <row r="41" spans="1:16">
      <c r="F41" s="82"/>
    </row>
  </sheetData>
  <mergeCells count="7">
    <mergeCell ref="A3:H3"/>
    <mergeCell ref="A1:H1"/>
    <mergeCell ref="A2:H2"/>
    <mergeCell ref="A4:H4"/>
    <mergeCell ref="A39:C39"/>
    <mergeCell ref="D25:D38"/>
    <mergeCell ref="F25:F38"/>
  </mergeCells>
  <pageMargins left="0.25" right="0.25" top="0.75" bottom="0.75" header="0.3" footer="0.3"/>
  <pageSetup paperSize="9" scale="6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I14"/>
  <sheetViews>
    <sheetView zoomScale="84" zoomScaleNormal="84" workbookViewId="0">
      <selection activeCell="F16" sqref="F16"/>
    </sheetView>
  </sheetViews>
  <sheetFormatPr defaultColWidth="9.140625" defaultRowHeight="15"/>
  <cols>
    <col min="1" max="1" width="6.85546875" style="187" bestFit="1" customWidth="1"/>
    <col min="2" max="2" width="51.140625" style="187" customWidth="1"/>
    <col min="3" max="3" width="15.140625" style="187" customWidth="1"/>
    <col min="4" max="4" width="13.28515625" style="187" customWidth="1"/>
    <col min="5" max="5" width="12.85546875" style="187" customWidth="1"/>
    <col min="6" max="6" width="7.7109375" style="187" customWidth="1"/>
    <col min="7" max="7" width="11.7109375" style="187" customWidth="1"/>
    <col min="8" max="8" width="11.5703125" style="187" customWidth="1"/>
    <col min="9" max="9" width="10" style="187" bestFit="1" customWidth="1"/>
    <col min="10" max="16384" width="9.140625" style="187"/>
  </cols>
  <sheetData>
    <row r="1" spans="1:9" ht="27.75">
      <c r="A1" s="266" t="s">
        <v>250</v>
      </c>
      <c r="B1" s="267"/>
      <c r="C1" s="267"/>
      <c r="D1" s="267"/>
      <c r="E1" s="267"/>
      <c r="F1" s="267"/>
      <c r="G1" s="267"/>
      <c r="H1" s="267"/>
      <c r="I1" s="267"/>
    </row>
    <row r="2" spans="1:9" ht="27.75">
      <c r="A2" s="266" t="s">
        <v>0</v>
      </c>
      <c r="B2" s="267"/>
      <c r="C2" s="267"/>
      <c r="D2" s="267"/>
      <c r="E2" s="267"/>
      <c r="F2" s="267"/>
      <c r="G2" s="267"/>
      <c r="H2" s="267"/>
      <c r="I2" s="267"/>
    </row>
    <row r="3" spans="1:9" ht="27.75">
      <c r="A3" s="268" t="s">
        <v>141</v>
      </c>
      <c r="B3" s="268"/>
      <c r="C3" s="268"/>
      <c r="D3" s="268"/>
      <c r="E3" s="268"/>
      <c r="F3" s="268"/>
      <c r="G3" s="268"/>
      <c r="H3" s="268"/>
      <c r="I3" s="268"/>
    </row>
    <row r="4" spans="1:9" ht="20.25" customHeight="1"/>
    <row r="5" spans="1:9" ht="24">
      <c r="A5" s="269" t="s">
        <v>251</v>
      </c>
      <c r="B5" s="269"/>
      <c r="C5" s="269"/>
      <c r="D5" s="269"/>
      <c r="E5" s="269"/>
      <c r="F5" s="269"/>
      <c r="G5" s="269"/>
      <c r="H5" s="269"/>
      <c r="I5" s="269"/>
    </row>
    <row r="6" spans="1:9" ht="24">
      <c r="A6" s="206" t="s">
        <v>23</v>
      </c>
      <c r="B6" s="207" t="s">
        <v>24</v>
      </c>
      <c r="C6" s="207" t="s">
        <v>3</v>
      </c>
      <c r="D6" s="206" t="s">
        <v>4</v>
      </c>
      <c r="E6" s="206" t="s">
        <v>5</v>
      </c>
      <c r="F6" s="206" t="s">
        <v>6</v>
      </c>
      <c r="G6" s="206" t="s">
        <v>7</v>
      </c>
      <c r="H6" s="206" t="s">
        <v>6</v>
      </c>
      <c r="I6" s="206" t="s">
        <v>25</v>
      </c>
    </row>
    <row r="7" spans="1:9" ht="24">
      <c r="A7" s="208">
        <v>1</v>
      </c>
      <c r="B7" s="209" t="s">
        <v>252</v>
      </c>
      <c r="C7" s="209" t="s">
        <v>231</v>
      </c>
      <c r="D7" s="210">
        <f>[5]โครงการอนุรักษ์สายพันธุ์ข้าว!E4</f>
        <v>30000</v>
      </c>
      <c r="E7" s="210">
        <f>[5]โครงการอนุรักษ์สายพันธุ์ข้าว!D16</f>
        <v>30000</v>
      </c>
      <c r="F7" s="210">
        <f>D7-E7</f>
        <v>0</v>
      </c>
      <c r="G7" s="210">
        <f>[5]โครงการอนุรักษ์สายพันธุ์ข้าว!G16</f>
        <v>0</v>
      </c>
      <c r="H7" s="210">
        <f>D7-G7</f>
        <v>30000</v>
      </c>
      <c r="I7" s="161">
        <f>G7*100/D7</f>
        <v>0</v>
      </c>
    </row>
    <row r="8" spans="1:9" ht="24">
      <c r="A8" s="208">
        <v>2</v>
      </c>
      <c r="B8" s="209" t="s">
        <v>253</v>
      </c>
      <c r="C8" s="209" t="s">
        <v>238</v>
      </c>
      <c r="D8" s="210">
        <f>'[5] โครงการวันวัฒนธรรม'!E4</f>
        <v>52500</v>
      </c>
      <c r="E8" s="210">
        <f>'[5] โครงการวันวัฒนธรรม'!D16</f>
        <v>52500</v>
      </c>
      <c r="F8" s="210">
        <f t="shared" ref="F8:F9" si="0">D8-E8</f>
        <v>0</v>
      </c>
      <c r="G8" s="210">
        <f>'[5] โครงการวันวัฒนธรรม'!F16</f>
        <v>48900</v>
      </c>
      <c r="H8" s="210">
        <f t="shared" ref="H8:H9" si="1">D8-G8</f>
        <v>3600</v>
      </c>
      <c r="I8" s="161">
        <f t="shared" ref="I8:I9" si="2">G8*100/D8</f>
        <v>93.142857142857139</v>
      </c>
    </row>
    <row r="9" spans="1:9" ht="24">
      <c r="A9" s="208">
        <v>3</v>
      </c>
      <c r="B9" s="209" t="s">
        <v>254</v>
      </c>
      <c r="C9" s="209" t="s">
        <v>238</v>
      </c>
      <c r="D9" s="210">
        <f>[5]พระพุทธศาสนา!E4</f>
        <v>50000</v>
      </c>
      <c r="E9" s="210">
        <f>[5]พระพุทธศาสนา!D20</f>
        <v>50000</v>
      </c>
      <c r="F9" s="210">
        <f t="shared" si="0"/>
        <v>0</v>
      </c>
      <c r="G9" s="210">
        <f>[5]พระพุทธศาสนา!F20</f>
        <v>37900</v>
      </c>
      <c r="H9" s="210">
        <f t="shared" si="1"/>
        <v>12100</v>
      </c>
      <c r="I9" s="161">
        <f t="shared" si="2"/>
        <v>75.8</v>
      </c>
    </row>
    <row r="10" spans="1:9" ht="24">
      <c r="A10" s="211"/>
      <c r="B10" s="212"/>
      <c r="C10" s="212"/>
      <c r="D10" s="211"/>
      <c r="E10" s="211"/>
      <c r="F10" s="211"/>
      <c r="G10" s="211"/>
      <c r="H10" s="211"/>
      <c r="I10" s="211"/>
    </row>
    <row r="11" spans="1:9" ht="24">
      <c r="A11" s="195"/>
      <c r="B11" s="4"/>
      <c r="C11" s="62"/>
      <c r="D11" s="213"/>
      <c r="E11" s="213"/>
      <c r="F11" s="213"/>
      <c r="G11" s="213"/>
      <c r="H11" s="213"/>
      <c r="I11" s="213"/>
    </row>
    <row r="12" spans="1:9" ht="24">
      <c r="A12" s="197"/>
      <c r="B12" s="7"/>
      <c r="C12" s="30"/>
      <c r="D12" s="214"/>
      <c r="E12" s="214"/>
      <c r="F12" s="213"/>
      <c r="G12" s="214"/>
      <c r="H12" s="213"/>
      <c r="I12" s="228"/>
    </row>
    <row r="13" spans="1:9" ht="24.75" thickBot="1">
      <c r="A13" s="199"/>
      <c r="B13" s="215" t="s">
        <v>9</v>
      </c>
      <c r="C13" s="215"/>
      <c r="D13" s="216">
        <f>SUM(D7:D12)</f>
        <v>132500</v>
      </c>
      <c r="E13" s="216">
        <f t="shared" ref="E13:F13" si="3">SUM(E7:E12)</f>
        <v>132500</v>
      </c>
      <c r="F13" s="216">
        <f t="shared" si="3"/>
        <v>0</v>
      </c>
      <c r="G13" s="216">
        <f>SUM(G7:G12)</f>
        <v>86800</v>
      </c>
      <c r="H13" s="216">
        <f>SUM(H7:H12)</f>
        <v>45700</v>
      </c>
      <c r="I13" s="227">
        <f t="shared" ref="I13" si="4">G13*100/D13</f>
        <v>65.509433962264154</v>
      </c>
    </row>
    <row r="14" spans="1:9" ht="24.75" thickTop="1">
      <c r="A14" s="202"/>
      <c r="B14" s="217"/>
      <c r="C14" s="218"/>
      <c r="D14" s="219"/>
      <c r="E14" s="219"/>
      <c r="F14" s="219"/>
      <c r="G14" s="219"/>
      <c r="H14" s="219"/>
      <c r="I14" s="219"/>
    </row>
  </sheetData>
  <mergeCells count="4">
    <mergeCell ref="A1:I1"/>
    <mergeCell ref="A2:I2"/>
    <mergeCell ref="A3:I3"/>
    <mergeCell ref="A5:I5"/>
  </mergeCells>
  <pageMargins left="0.25" right="0.25" top="0.75" bottom="0.75" header="0.3" footer="0.3"/>
  <pageSetup paperSize="9" scale="7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I13"/>
  <sheetViews>
    <sheetView zoomScaleNormal="100" workbookViewId="0">
      <selection activeCell="B7" sqref="B7"/>
    </sheetView>
  </sheetViews>
  <sheetFormatPr defaultColWidth="9.140625" defaultRowHeight="15"/>
  <cols>
    <col min="1" max="1" width="6.85546875" style="187" bestFit="1" customWidth="1"/>
    <col min="2" max="2" width="64.42578125" style="187" customWidth="1"/>
    <col min="3" max="3" width="12.42578125" style="187" bestFit="1" customWidth="1"/>
    <col min="4" max="4" width="14.140625" style="187" customWidth="1"/>
    <col min="5" max="5" width="14.5703125" style="187" bestFit="1" customWidth="1"/>
    <col min="6" max="6" width="8.5703125" style="187" customWidth="1"/>
    <col min="7" max="7" width="12.42578125" style="187" customWidth="1"/>
    <col min="8" max="8" width="9.5703125" style="187" customWidth="1"/>
    <col min="9" max="9" width="10" style="187" bestFit="1" customWidth="1"/>
    <col min="10" max="16384" width="9.140625" style="187"/>
  </cols>
  <sheetData>
    <row r="1" spans="1:9" ht="27.75">
      <c r="A1" s="270" t="s">
        <v>249</v>
      </c>
      <c r="B1" s="271"/>
      <c r="C1" s="271"/>
      <c r="D1" s="271"/>
      <c r="E1" s="271"/>
      <c r="F1" s="271"/>
      <c r="G1" s="271"/>
      <c r="H1" s="271"/>
      <c r="I1" s="271"/>
    </row>
    <row r="2" spans="1:9" ht="27.75">
      <c r="A2" s="270" t="s">
        <v>0</v>
      </c>
      <c r="B2" s="271"/>
      <c r="C2" s="271"/>
      <c r="D2" s="271"/>
      <c r="E2" s="271"/>
      <c r="F2" s="271"/>
      <c r="G2" s="271"/>
      <c r="H2" s="271"/>
      <c r="I2" s="271"/>
    </row>
    <row r="3" spans="1:9" ht="27.75">
      <c r="A3" s="229" t="s">
        <v>141</v>
      </c>
      <c r="B3" s="229"/>
      <c r="C3" s="229"/>
      <c r="D3" s="229"/>
      <c r="E3" s="229"/>
      <c r="F3" s="229"/>
      <c r="G3" s="229"/>
      <c r="H3" s="229"/>
      <c r="I3" s="229"/>
    </row>
    <row r="4" spans="1:9" ht="20.25" customHeight="1"/>
    <row r="5" spans="1:9" ht="24">
      <c r="A5" s="188" t="s">
        <v>23</v>
      </c>
      <c r="B5" s="189" t="s">
        <v>24</v>
      </c>
      <c r="C5" s="189" t="s">
        <v>3</v>
      </c>
      <c r="D5" s="188" t="s">
        <v>4</v>
      </c>
      <c r="E5" s="188" t="s">
        <v>5</v>
      </c>
      <c r="F5" s="188" t="s">
        <v>6</v>
      </c>
      <c r="G5" s="188" t="s">
        <v>7</v>
      </c>
      <c r="H5" s="188" t="s">
        <v>6</v>
      </c>
      <c r="I5" s="188" t="s">
        <v>25</v>
      </c>
    </row>
    <row r="6" spans="1:9" ht="24">
      <c r="A6" s="190">
        <v>1</v>
      </c>
      <c r="B6" s="191" t="str">
        <f>[6]ขยายขอบเขตเครือข่าย!A1</f>
        <v>โครงการขยายขอบเขตการให้บริการเครือข่ายเพื่อสนับสนุนการเรียนการสอนและงานวิจัย</v>
      </c>
      <c r="C6" s="191" t="s">
        <v>238</v>
      </c>
      <c r="D6" s="192">
        <f>[6]ขยายขอบเขตเครือข่าย!E4</f>
        <v>300000</v>
      </c>
      <c r="E6" s="192">
        <f>[6]ขยายขอบเขตเครือข่าย!D16</f>
        <v>300000</v>
      </c>
      <c r="F6" s="192">
        <f>D6-E6</f>
        <v>0</v>
      </c>
      <c r="G6" s="192">
        <f>[6]ขยายขอบเขตเครือข่าย!G16</f>
        <v>299600</v>
      </c>
      <c r="H6" s="192">
        <f>D6-G6</f>
        <v>400</v>
      </c>
      <c r="I6" s="161">
        <f>G6*100/D6</f>
        <v>99.86666666666666</v>
      </c>
    </row>
    <row r="7" spans="1:9" ht="24">
      <c r="A7" s="190">
        <v>2</v>
      </c>
      <c r="B7" s="191" t="str">
        <f>[6]ซ่อมบำรุงเครือข่าย!A1</f>
        <v xml:space="preserve">โครงการจัดหาครุภัณฑ์ซ่อมบำรุงเครือข่ายใยแก้วนำแสงเพื่อการให้บริการอินเตอร์เน็ต </v>
      </c>
      <c r="C7" s="191" t="s">
        <v>238</v>
      </c>
      <c r="D7" s="192">
        <f>[6]ซ่อมบำรุงเครือข่าย!E4</f>
        <v>150000</v>
      </c>
      <c r="E7" s="192">
        <f>[6]ซ่อมบำรุงเครือข่าย!D16</f>
        <v>150000</v>
      </c>
      <c r="F7" s="192">
        <f t="shared" ref="F7" si="0">D7-E7</f>
        <v>0</v>
      </c>
      <c r="G7" s="192">
        <f>[6]ซ่อมบำรุงเครือข่าย!F16</f>
        <v>149600</v>
      </c>
      <c r="H7" s="192">
        <f t="shared" ref="H7" si="1">D7-G7</f>
        <v>400</v>
      </c>
      <c r="I7" s="161">
        <f t="shared" ref="I7" si="2">G7*100/D7</f>
        <v>99.733333333333334</v>
      </c>
    </row>
    <row r="8" spans="1:9" ht="24">
      <c r="A8" s="190"/>
      <c r="B8" s="191"/>
      <c r="C8" s="191"/>
      <c r="D8" s="192"/>
      <c r="E8" s="192"/>
      <c r="F8" s="192"/>
      <c r="G8" s="192"/>
      <c r="H8" s="192"/>
      <c r="I8" s="161"/>
    </row>
    <row r="9" spans="1:9" ht="24">
      <c r="A9" s="193"/>
      <c r="B9" s="194"/>
      <c r="C9" s="194"/>
      <c r="D9" s="193"/>
      <c r="E9" s="193"/>
      <c r="F9" s="193"/>
      <c r="G9" s="193"/>
      <c r="H9" s="193"/>
      <c r="I9" s="193"/>
    </row>
    <row r="10" spans="1:9" ht="24">
      <c r="A10" s="195"/>
      <c r="B10" s="4"/>
      <c r="C10" s="62"/>
      <c r="D10" s="196"/>
      <c r="E10" s="196"/>
      <c r="F10" s="196"/>
      <c r="G10" s="196"/>
      <c r="H10" s="196"/>
      <c r="I10" s="196"/>
    </row>
    <row r="11" spans="1:9" ht="24">
      <c r="A11" s="197"/>
      <c r="B11" s="7"/>
      <c r="C11" s="30"/>
      <c r="D11" s="198"/>
      <c r="E11" s="198"/>
      <c r="F11" s="196"/>
      <c r="G11" s="198"/>
      <c r="H11" s="196"/>
      <c r="I11" s="226"/>
    </row>
    <row r="12" spans="1:9" ht="24.75" thickBot="1">
      <c r="A12" s="199"/>
      <c r="B12" s="200" t="s">
        <v>9</v>
      </c>
      <c r="C12" s="200"/>
      <c r="D12" s="201">
        <f>SUM(D6:D11)</f>
        <v>450000</v>
      </c>
      <c r="E12" s="201">
        <f t="shared" ref="E12:H12" si="3">SUM(E6:E11)</f>
        <v>450000</v>
      </c>
      <c r="F12" s="201">
        <f t="shared" si="3"/>
        <v>0</v>
      </c>
      <c r="G12" s="201">
        <f t="shared" si="3"/>
        <v>449200</v>
      </c>
      <c r="H12" s="201">
        <f t="shared" si="3"/>
        <v>800</v>
      </c>
      <c r="I12" s="227">
        <f t="shared" ref="I12" si="4">G12*100/D12</f>
        <v>99.822222222222223</v>
      </c>
    </row>
    <row r="13" spans="1:9" ht="24.75" thickTop="1">
      <c r="A13" s="202"/>
      <c r="B13" s="203"/>
      <c r="C13" s="204"/>
      <c r="D13" s="205"/>
      <c r="E13" s="205"/>
      <c r="F13" s="205"/>
      <c r="G13" s="205"/>
      <c r="H13" s="205"/>
      <c r="I13" s="205"/>
    </row>
  </sheetData>
  <mergeCells count="3">
    <mergeCell ref="A1:I1"/>
    <mergeCell ref="A2:I2"/>
    <mergeCell ref="A3:I3"/>
  </mergeCells>
  <pageMargins left="0.25" right="0.25" top="0.75" bottom="0.75" header="0.3" footer="0.3"/>
  <pageSetup paperSize="9" scale="71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FF99"/>
    <pageSetUpPr fitToPage="1"/>
  </sheetPr>
  <dimension ref="A1:F34"/>
  <sheetViews>
    <sheetView tabSelected="1" topLeftCell="A83" workbookViewId="0">
      <selection sqref="A1:H98"/>
    </sheetView>
  </sheetViews>
  <sheetFormatPr defaultRowHeight="15"/>
  <cols>
    <col min="1" max="1" width="50.5703125" bestFit="1" customWidth="1"/>
    <col min="4" max="4" width="5.42578125" customWidth="1"/>
    <col min="5" max="5" width="44" bestFit="1" customWidth="1"/>
    <col min="6" max="6" width="12" style="221" bestFit="1" customWidth="1"/>
    <col min="8" max="8" width="11" customWidth="1"/>
  </cols>
  <sheetData>
    <row r="1" spans="1:6" ht="24">
      <c r="E1" s="223"/>
      <c r="F1" s="222" t="s">
        <v>8</v>
      </c>
    </row>
    <row r="2" spans="1:6" ht="24">
      <c r="A2" t="str">
        <f>'งปม.-ดำเนินงาน'!A1:H1</f>
        <v xml:space="preserve">สรุปรับ -  จ่าย งบอุดหนุนดำเนินงานด้านวิทย์ </v>
      </c>
      <c r="B2" s="220">
        <f>'งปม.-ดำเนินงาน'!H17</f>
        <v>78.495706060703796</v>
      </c>
      <c r="E2" s="223" t="s">
        <v>255</v>
      </c>
      <c r="F2" s="224">
        <v>78.495706060703796</v>
      </c>
    </row>
    <row r="3" spans="1:6" ht="24">
      <c r="A3" t="str">
        <f>'งปม.-วัสดุการศึกษา -ด้านวิทย์'!A1:H1</f>
        <v xml:space="preserve">สรุปรับ -  จ่าย งบวัสดุการศึกษา - ด้านวิทย์ </v>
      </c>
      <c r="E3" s="223" t="s">
        <v>256</v>
      </c>
      <c r="F3" s="224">
        <v>54.502317638448403</v>
      </c>
    </row>
    <row r="4" spans="1:6" ht="24">
      <c r="A4" t="str">
        <f>'งปม.-วัสดุการศึกษา -ด้านวิทย์'!A4:H4</f>
        <v>คณะวิศวกรรมศาสตร์ (23059360003004100001)</v>
      </c>
      <c r="B4" s="220">
        <f>'งปม.-วัสดุการศึกษา -ด้านวิทย์'!H9</f>
        <v>54.502317638448403</v>
      </c>
      <c r="E4" s="223" t="s">
        <v>257</v>
      </c>
      <c r="F4" s="224">
        <v>41.866315948240853</v>
      </c>
    </row>
    <row r="5" spans="1:6" ht="24">
      <c r="A5" t="str">
        <f>'งปม.-วัสดุการศึกษา -ด้านวิทย์'!A11:H11</f>
        <v>คณะวิทยาศาสตร์ (23059360003004100001)</v>
      </c>
      <c r="B5" s="220">
        <f>'งปม.-วัสดุการศึกษา -ด้านวิทย์'!H30</f>
        <v>41.866315948240853</v>
      </c>
      <c r="E5" s="223" t="s">
        <v>258</v>
      </c>
      <c r="F5" s="224">
        <v>33.646510233972307</v>
      </c>
    </row>
    <row r="6" spans="1:6" ht="24">
      <c r="A6" s="220" t="str">
        <f>'งปม.-วัสดุการศึกษา -ด้านวิทย์'!A32:H32</f>
        <v>หมวดวิชาศึกษาทั่วไป (23059360003004100001)</v>
      </c>
      <c r="B6" s="220">
        <f>'งปม.-วัสดุการศึกษา -ด้านวิทย์'!H37</f>
        <v>33.646510233972307</v>
      </c>
      <c r="E6" s="223" t="s">
        <v>259</v>
      </c>
      <c r="F6" s="224">
        <v>0</v>
      </c>
    </row>
    <row r="7" spans="1:6" ht="24">
      <c r="A7" t="str">
        <f>'งปม.-วัสดุการศึกษา -ด้านวิทย์'!A39:H39</f>
        <v>คณะบริหารธุรกิจฯ (23059360003004100001)</v>
      </c>
      <c r="B7" s="220">
        <f>'งปม.-วัสดุการศึกษา -ด้านวิทย์'!H44</f>
        <v>0</v>
      </c>
      <c r="E7" s="223" t="s">
        <v>260</v>
      </c>
      <c r="F7" s="224">
        <v>59.851801287092961</v>
      </c>
    </row>
    <row r="8" spans="1:6" ht="24">
      <c r="A8" t="str">
        <f>'งปม.-วัสดุการศึกษา - ด้านสังคม'!A1:H1</f>
        <v>สรุปรับ -  จ่าย งบวัสดุการศึกษา - ด้านสังคม</v>
      </c>
      <c r="E8" s="223" t="s">
        <v>261</v>
      </c>
      <c r="F8" s="224">
        <v>0</v>
      </c>
    </row>
    <row r="9" spans="1:6">
      <c r="A9" t="str">
        <f>'งปม.-วัสดุการศึกษา - ด้านสังคม'!A4:H4</f>
        <v>คณะบริหารธุรกิจ (23059360004004100001)</v>
      </c>
      <c r="B9" s="220">
        <f>'งปม.-วัสดุการศึกษา - ด้านสังคม'!H13</f>
        <v>59.851801287092961</v>
      </c>
    </row>
    <row r="10" spans="1:6">
      <c r="A10" s="220" t="str">
        <f>'งปม.-วัสดุการศึกษา - ด้านสังคม'!A16:H16</f>
        <v>หมวดวิชาศึกษาทั่วไป (23059360004004100001)</v>
      </c>
      <c r="B10" s="220">
        <f>'งปม.-วัสดุการศึกษา - ด้านสังคม'!H21</f>
        <v>0</v>
      </c>
    </row>
    <row r="19" spans="1:6">
      <c r="F19" s="221" t="s">
        <v>8</v>
      </c>
    </row>
    <row r="20" spans="1:6">
      <c r="A20" t="str">
        <f>'งปม.-โครงการ อื่นๆ.'!A4:I4</f>
        <v xml:space="preserve">เงินอุดหนุนโครงการอนุรักษ์พันธุกรรมพืชอันเนื่องมาจากพระราชดำริ (23059360001004100003) </v>
      </c>
      <c r="B20" s="220">
        <f>'งปม.-โครงการ อื่นๆ.'!I9</f>
        <v>90.03117218698614</v>
      </c>
      <c r="E20" t="s">
        <v>265</v>
      </c>
      <c r="F20" s="221">
        <v>90.03117218698614</v>
      </c>
    </row>
    <row r="21" spans="1:6">
      <c r="A21" t="str">
        <f>'งปม.-โครงการ อื่นๆ.'!A12:I12</f>
        <v xml:space="preserve">เงินอุดหนุนโครงการสนับสนุนศูนย์พัฒนาโครงการหลวง  (23059360003004100007) </v>
      </c>
      <c r="B21" s="220">
        <f>'งปม.-โครงการ อื่นๆ.'!I16</f>
        <v>86.006666666666661</v>
      </c>
      <c r="E21" t="s">
        <v>264</v>
      </c>
      <c r="F21" s="221">
        <v>86.006666666666661</v>
      </c>
    </row>
    <row r="22" spans="1:6">
      <c r="A22" t="str">
        <f>'งปม.-โครงการ อื่นๆ.'!A19:I19</f>
        <v>เงินอุดหนุนโครงการตามพระราชดำริ (23059360001004100002)</v>
      </c>
      <c r="B22" s="220">
        <f>'งปม.-โครงการ อื่นๆ.'!I23</f>
        <v>0</v>
      </c>
      <c r="E22" t="s">
        <v>262</v>
      </c>
      <c r="F22" s="221">
        <v>39.801666666666669</v>
      </c>
    </row>
    <row r="23" spans="1:6">
      <c r="A23" t="str">
        <f>'งปม.-โครงการ อื่นๆ.'!A25:I25</f>
        <v>เงินอุดหนุนโครงการผลิตบัณฑิตพันธุ์ใหม่</v>
      </c>
      <c r="B23" s="220">
        <f>'งปม.-โครงการ อื่นๆ.'!I28</f>
        <v>39.801666666666669</v>
      </c>
      <c r="E23" t="s">
        <v>263</v>
      </c>
      <c r="F23" s="221">
        <v>0</v>
      </c>
    </row>
    <row r="24" spans="1:6">
      <c r="A24" t="str">
        <f>'งปม.-U2T for BCG'!A1:I1</f>
        <v xml:space="preserve">สรุปรับ -  จ่าย โครงการขับเคลื่อนเศรษฐกิจและสังคมฐานรากหลังโควิดด้วยเศรษฐกิจ BCG (“มหาวิทยาลัยสู่ตำบล U2T for BCG”) </v>
      </c>
      <c r="B24" s="220">
        <f>'งปม.-U2T for BCG'!I41</f>
        <v>0</v>
      </c>
      <c r="E24" t="s">
        <v>266</v>
      </c>
      <c r="F24" s="221">
        <v>0</v>
      </c>
    </row>
    <row r="29" spans="1:6" ht="24">
      <c r="F29" s="222" t="s">
        <v>8</v>
      </c>
    </row>
    <row r="30" spans="1:6">
      <c r="A30" t="str">
        <f>'ผป.-งบดำเนินงาน'!A1:H1</f>
        <v>สรุปรับ -  จ่ายงบดำเนินงาน (เงินนอกงบประมาณ) ประจำปีงบประมาณ 2565</v>
      </c>
      <c r="B30" s="225">
        <f>'ผป.-งบดำเนินงาน'!H30</f>
        <v>64.636369627665019</v>
      </c>
      <c r="E30" t="s">
        <v>198</v>
      </c>
      <c r="F30" s="221">
        <v>64.636369627665019</v>
      </c>
    </row>
    <row r="31" spans="1:6">
      <c r="A31" t="str">
        <f>'ผป.งบรายจ่ายอื่น-ด้านวิทย์'!A1:I1</f>
        <v>สรุปรับ -  จ่ายงบรายจ่ายอื่น (เงินนอกงบประมาณ) ด้านวิทยาศาสตร์ฯ ประจำปีงบประมาณ 2565</v>
      </c>
      <c r="B31" s="225">
        <f>'ผป.งบรายจ่ายอื่น-ด้านวิทย์'!I10</f>
        <v>42.541005828927752</v>
      </c>
      <c r="E31" t="s">
        <v>268</v>
      </c>
      <c r="F31" s="221">
        <v>42.541005828927752</v>
      </c>
    </row>
    <row r="32" spans="1:6">
      <c r="A32" s="225" t="str">
        <f>'ผป.งบรายจ่ายอื่น-ด้านสังคม'!A1:I1</f>
        <v>สรุปรับ -  จ่ายงบรายจ่ายอื่น (เงินนอกงบประมาณ) ด้านสังคมศาสตร์ ประจำปีงบประมาณ 2565</v>
      </c>
      <c r="B32" s="225">
        <f>'ผป.งบรายจ่ายอื่น-ด้านสังคม'!I15</f>
        <v>68.52853229945768</v>
      </c>
      <c r="E32" t="s">
        <v>267</v>
      </c>
      <c r="F32" s="221">
        <v>68.52853229945768</v>
      </c>
    </row>
    <row r="33" spans="1:6">
      <c r="A33" t="str">
        <f>'งปม.-โครงการต่าง ๆ(ผป.)'!A1:I1</f>
        <v>สรุปรับ -  จ่าย โครงการต่าง ๆ (เงินนอกงบประมาณ)</v>
      </c>
      <c r="B33" s="220">
        <f>'งปม.-โครงการต่าง ๆ(ผป.)'!I13</f>
        <v>65.509433962264154</v>
      </c>
      <c r="E33" t="s">
        <v>269</v>
      </c>
      <c r="F33" s="221">
        <v>65.509433962264154</v>
      </c>
    </row>
    <row r="34" spans="1:6">
      <c r="A34" t="str">
        <f>'ผป.-ครุภัณฑ์สิ่งก่อสร้าง'!A1:I1</f>
        <v>สรุปรับ -  จ่าย ครุภัณฑ์และสิ่งก่อสร้าง (เงินนอกงบประมาณ)</v>
      </c>
      <c r="B34" s="220">
        <f>'ผป.-ครุภัณฑ์สิ่งก่อสร้าง'!I12</f>
        <v>99.822222222222223</v>
      </c>
      <c r="E34" t="s">
        <v>270</v>
      </c>
      <c r="F34" s="221">
        <v>99.822222222222223</v>
      </c>
    </row>
  </sheetData>
  <pageMargins left="0.7" right="0.7" top="0.75" bottom="0.75" header="0.3" footer="0.3"/>
  <pageSetup paperSize="9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D1BE-ED89-43F0-BBA7-412A173330DB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99"/>
  </sheetPr>
  <dimension ref="A1:H70"/>
  <sheetViews>
    <sheetView zoomScale="85" zoomScaleNormal="85" workbookViewId="0">
      <selection activeCell="F46" sqref="F46"/>
    </sheetView>
  </sheetViews>
  <sheetFormatPr defaultColWidth="9.140625" defaultRowHeight="17.25"/>
  <cols>
    <col min="1" max="1" width="6.85546875" style="67" bestFit="1" customWidth="1"/>
    <col min="2" max="2" width="52.28515625" style="67" customWidth="1"/>
    <col min="3" max="3" width="14.5703125" style="67" bestFit="1" customWidth="1"/>
    <col min="4" max="4" width="14.85546875" style="67" customWidth="1"/>
    <col min="5" max="5" width="14.5703125" style="67" bestFit="1" customWidth="1"/>
    <col min="6" max="6" width="13.85546875" style="67" bestFit="1" customWidth="1"/>
    <col min="7" max="7" width="14.5703125" style="67" bestFit="1" customWidth="1"/>
    <col min="8" max="8" width="12.28515625" style="67" bestFit="1" customWidth="1"/>
    <col min="9" max="16384" width="9.140625" style="67"/>
  </cols>
  <sheetData>
    <row r="1" spans="1:8" ht="27.75">
      <c r="A1" s="229" t="s">
        <v>27</v>
      </c>
      <c r="B1" s="229"/>
      <c r="C1" s="229"/>
      <c r="D1" s="229"/>
      <c r="E1" s="229"/>
      <c r="F1" s="229"/>
      <c r="G1" s="229"/>
      <c r="H1" s="229"/>
    </row>
    <row r="2" spans="1:8" ht="27.75">
      <c r="A2" s="229" t="s">
        <v>0</v>
      </c>
      <c r="B2" s="229"/>
      <c r="C2" s="229"/>
      <c r="D2" s="229"/>
      <c r="E2" s="229"/>
      <c r="F2" s="229"/>
      <c r="G2" s="229"/>
      <c r="H2" s="229"/>
    </row>
    <row r="3" spans="1:8" ht="27.75">
      <c r="A3" s="229" t="str">
        <f>+'งปม.-ดำเนินงาน'!A3:H3</f>
        <v>ณ 27 กรกฎาคม 2565</v>
      </c>
      <c r="B3" s="229"/>
      <c r="C3" s="229"/>
      <c r="D3" s="229"/>
      <c r="E3" s="229"/>
      <c r="F3" s="229"/>
      <c r="G3" s="229"/>
      <c r="H3" s="229"/>
    </row>
    <row r="4" spans="1:8" ht="27.75">
      <c r="A4" s="230" t="s">
        <v>99</v>
      </c>
      <c r="B4" s="230"/>
      <c r="C4" s="230"/>
      <c r="D4" s="230"/>
      <c r="E4" s="230"/>
      <c r="F4" s="230"/>
      <c r="G4" s="230"/>
      <c r="H4" s="230"/>
    </row>
    <row r="5" spans="1:8" ht="48">
      <c r="A5" s="1" t="s">
        <v>1</v>
      </c>
      <c r="B5" s="1" t="s">
        <v>2</v>
      </c>
      <c r="C5" s="2" t="s">
        <v>10</v>
      </c>
      <c r="D5" s="1" t="s">
        <v>5</v>
      </c>
      <c r="E5" s="1" t="s">
        <v>6</v>
      </c>
      <c r="F5" s="1" t="s">
        <v>7</v>
      </c>
      <c r="G5" s="1" t="s">
        <v>6</v>
      </c>
      <c r="H5" s="1" t="s">
        <v>8</v>
      </c>
    </row>
    <row r="6" spans="1:8" ht="24">
      <c r="A6" s="10">
        <v>1</v>
      </c>
      <c r="B6" s="33" t="s">
        <v>28</v>
      </c>
      <c r="C6" s="34">
        <v>68768</v>
      </c>
      <c r="D6" s="34">
        <v>34368</v>
      </c>
      <c r="E6" s="13">
        <f t="shared" ref="E6:E8" si="0">C6-D6</f>
        <v>34400</v>
      </c>
      <c r="F6" s="12">
        <v>34368</v>
      </c>
      <c r="G6" s="13">
        <f t="shared" ref="G6:G8" si="1">C6-F6</f>
        <v>34400</v>
      </c>
      <c r="H6" s="14">
        <f>F6*100/C6</f>
        <v>49.976733364355518</v>
      </c>
    </row>
    <row r="7" spans="1:8" ht="24">
      <c r="A7" s="10">
        <v>2</v>
      </c>
      <c r="B7" s="33" t="s">
        <v>29</v>
      </c>
      <c r="C7" s="34">
        <v>329174.5</v>
      </c>
      <c r="D7" s="34">
        <v>199501</v>
      </c>
      <c r="E7" s="13">
        <f t="shared" si="0"/>
        <v>129673.5</v>
      </c>
      <c r="F7" s="12">
        <v>159201</v>
      </c>
      <c r="G7" s="13">
        <f t="shared" si="1"/>
        <v>169973.5</v>
      </c>
      <c r="H7" s="14">
        <f t="shared" ref="H7:H8" si="2">F7*100/C7</f>
        <v>48.363709825639596</v>
      </c>
    </row>
    <row r="8" spans="1:8" ht="24">
      <c r="A8" s="10">
        <v>3</v>
      </c>
      <c r="B8" s="33" t="s">
        <v>30</v>
      </c>
      <c r="C8" s="34">
        <v>175917.5</v>
      </c>
      <c r="D8" s="34">
        <v>119198</v>
      </c>
      <c r="E8" s="13">
        <f t="shared" si="0"/>
        <v>56719.5</v>
      </c>
      <c r="F8" s="12">
        <v>119198</v>
      </c>
      <c r="G8" s="13">
        <f t="shared" si="1"/>
        <v>56719.5</v>
      </c>
      <c r="H8" s="14">
        <f t="shared" si="2"/>
        <v>67.757897878266803</v>
      </c>
    </row>
    <row r="9" spans="1:8" ht="24">
      <c r="A9" s="25"/>
      <c r="B9" s="23" t="s">
        <v>21</v>
      </c>
      <c r="C9" s="24">
        <f>SUM(C6:C8)</f>
        <v>573860</v>
      </c>
      <c r="D9" s="24">
        <f>SUM(D6:D8)</f>
        <v>353067</v>
      </c>
      <c r="E9" s="24">
        <f>SUM(E6:E8)</f>
        <v>220793</v>
      </c>
      <c r="F9" s="24">
        <f>SUM(F6:F8)</f>
        <v>312767</v>
      </c>
      <c r="G9" s="24">
        <f>SUM(G6:G8)</f>
        <v>261093</v>
      </c>
      <c r="H9" s="24">
        <f>+F9*100/C9</f>
        <v>54.502317638448403</v>
      </c>
    </row>
    <row r="11" spans="1:8" ht="27.75">
      <c r="A11" s="230" t="s">
        <v>100</v>
      </c>
      <c r="B11" s="230"/>
      <c r="C11" s="230"/>
      <c r="D11" s="230"/>
      <c r="E11" s="230"/>
      <c r="F11" s="230"/>
      <c r="G11" s="230"/>
      <c r="H11" s="230"/>
    </row>
    <row r="12" spans="1:8" ht="48">
      <c r="A12" s="1" t="s">
        <v>1</v>
      </c>
      <c r="B12" s="1" t="s">
        <v>2</v>
      </c>
      <c r="C12" s="2" t="s">
        <v>10</v>
      </c>
      <c r="D12" s="1" t="s">
        <v>5</v>
      </c>
      <c r="E12" s="1" t="s">
        <v>6</v>
      </c>
      <c r="F12" s="1" t="s">
        <v>7</v>
      </c>
      <c r="G12" s="1" t="s">
        <v>6</v>
      </c>
      <c r="H12" s="1" t="s">
        <v>8</v>
      </c>
    </row>
    <row r="13" spans="1:8" ht="24">
      <c r="A13" s="10">
        <v>1</v>
      </c>
      <c r="B13" s="33" t="s">
        <v>32</v>
      </c>
      <c r="C13" s="34">
        <v>120300</v>
      </c>
      <c r="D13" s="34">
        <v>119709.3</v>
      </c>
      <c r="E13" s="13">
        <f t="shared" ref="E13:E25" si="3">C13-D13</f>
        <v>590.69999999999709</v>
      </c>
      <c r="F13" s="12">
        <v>59728.3</v>
      </c>
      <c r="G13" s="13">
        <f t="shared" ref="G13:G25" si="4">C13-F13</f>
        <v>60571.7</v>
      </c>
      <c r="H13" s="14">
        <f>F13*100/C13</f>
        <v>49.649459684123023</v>
      </c>
    </row>
    <row r="14" spans="1:8" ht="24">
      <c r="A14" s="10">
        <v>2</v>
      </c>
      <c r="B14" s="33" t="s">
        <v>33</v>
      </c>
      <c r="C14" s="34">
        <v>21700</v>
      </c>
      <c r="D14" s="34">
        <v>21270</v>
      </c>
      <c r="E14" s="13">
        <f t="shared" si="3"/>
        <v>430</v>
      </c>
      <c r="F14" s="12">
        <v>11270</v>
      </c>
      <c r="G14" s="13">
        <f t="shared" si="4"/>
        <v>10430</v>
      </c>
      <c r="H14" s="14">
        <f t="shared" ref="H14:H27" si="5">F14*100/C14</f>
        <v>51.935483870967744</v>
      </c>
    </row>
    <row r="15" spans="1:8" ht="24">
      <c r="A15" s="10">
        <v>3</v>
      </c>
      <c r="B15" s="33" t="s">
        <v>34</v>
      </c>
      <c r="C15" s="34">
        <v>9500</v>
      </c>
      <c r="D15" s="34">
        <v>9462</v>
      </c>
      <c r="E15" s="13">
        <f t="shared" si="3"/>
        <v>38</v>
      </c>
      <c r="F15" s="12">
        <v>4462</v>
      </c>
      <c r="G15" s="13">
        <f t="shared" si="4"/>
        <v>5038</v>
      </c>
      <c r="H15" s="14">
        <f t="shared" si="5"/>
        <v>46.968421052631577</v>
      </c>
    </row>
    <row r="16" spans="1:8" ht="24">
      <c r="A16" s="10">
        <v>4</v>
      </c>
      <c r="B16" s="33" t="s">
        <v>35</v>
      </c>
      <c r="C16" s="34">
        <v>117400</v>
      </c>
      <c r="D16" s="34">
        <v>117219</v>
      </c>
      <c r="E16" s="13">
        <f t="shared" si="3"/>
        <v>181</v>
      </c>
      <c r="F16" s="12">
        <v>47161</v>
      </c>
      <c r="G16" s="13">
        <f t="shared" si="4"/>
        <v>70239</v>
      </c>
      <c r="H16" s="14">
        <f t="shared" si="5"/>
        <v>40.17120954003407</v>
      </c>
    </row>
    <row r="17" spans="1:8" ht="24">
      <c r="A17" s="10">
        <v>5</v>
      </c>
      <c r="B17" s="33" t="s">
        <v>35</v>
      </c>
      <c r="C17" s="34">
        <v>5600</v>
      </c>
      <c r="D17" s="34">
        <v>5595</v>
      </c>
      <c r="E17" s="13">
        <f t="shared" si="3"/>
        <v>5</v>
      </c>
      <c r="F17" s="12">
        <v>5595</v>
      </c>
      <c r="G17" s="13">
        <f t="shared" si="4"/>
        <v>5</v>
      </c>
      <c r="H17" s="14">
        <f t="shared" si="5"/>
        <v>99.910714285714292</v>
      </c>
    </row>
    <row r="18" spans="1:8" ht="24">
      <c r="A18" s="10">
        <v>6</v>
      </c>
      <c r="B18" s="33" t="s">
        <v>36</v>
      </c>
      <c r="C18" s="34">
        <v>31450</v>
      </c>
      <c r="D18" s="34">
        <v>31450</v>
      </c>
      <c r="E18" s="13">
        <f t="shared" si="3"/>
        <v>0</v>
      </c>
      <c r="F18" s="12">
        <v>10850</v>
      </c>
      <c r="G18" s="13">
        <f t="shared" si="4"/>
        <v>20600</v>
      </c>
      <c r="H18" s="14">
        <f t="shared" si="5"/>
        <v>34.49920508744038</v>
      </c>
    </row>
    <row r="19" spans="1:8" ht="24">
      <c r="A19" s="10">
        <v>7</v>
      </c>
      <c r="B19" s="33" t="s">
        <v>45</v>
      </c>
      <c r="C19" s="41">
        <v>47196</v>
      </c>
      <c r="D19" s="34">
        <v>43964</v>
      </c>
      <c r="E19" s="13">
        <f t="shared" si="3"/>
        <v>3232</v>
      </c>
      <c r="F19" s="12">
        <v>17005</v>
      </c>
      <c r="G19" s="13">
        <f t="shared" si="4"/>
        <v>30191</v>
      </c>
      <c r="H19" s="14">
        <f t="shared" si="5"/>
        <v>36.030595813204506</v>
      </c>
    </row>
    <row r="20" spans="1:8" ht="24">
      <c r="A20" s="10">
        <v>8</v>
      </c>
      <c r="B20" s="33" t="s">
        <v>46</v>
      </c>
      <c r="C20" s="34">
        <v>11250</v>
      </c>
      <c r="D20" s="34">
        <v>11225</v>
      </c>
      <c r="E20" s="13">
        <f t="shared" si="3"/>
        <v>25</v>
      </c>
      <c r="F20" s="12">
        <v>10225</v>
      </c>
      <c r="G20" s="13">
        <f t="shared" si="4"/>
        <v>1025</v>
      </c>
      <c r="H20" s="14"/>
    </row>
    <row r="21" spans="1:8" ht="24">
      <c r="A21" s="10">
        <v>9</v>
      </c>
      <c r="B21" s="33" t="s">
        <v>37</v>
      </c>
      <c r="C21" s="34">
        <v>139250</v>
      </c>
      <c r="D21" s="34">
        <v>138000</v>
      </c>
      <c r="E21" s="13">
        <f t="shared" si="3"/>
        <v>1250</v>
      </c>
      <c r="F21" s="12">
        <v>53000</v>
      </c>
      <c r="G21" s="13">
        <f t="shared" si="4"/>
        <v>86250</v>
      </c>
      <c r="H21" s="14">
        <f t="shared" si="5"/>
        <v>38.061041292639139</v>
      </c>
    </row>
    <row r="22" spans="1:8" ht="24">
      <c r="A22" s="10">
        <v>10</v>
      </c>
      <c r="B22" s="33" t="s">
        <v>38</v>
      </c>
      <c r="C22" s="34">
        <v>6500</v>
      </c>
      <c r="D22" s="34">
        <v>6497</v>
      </c>
      <c r="E22" s="13">
        <f t="shared" si="3"/>
        <v>3</v>
      </c>
      <c r="F22" s="12">
        <v>6497</v>
      </c>
      <c r="G22" s="13">
        <f t="shared" si="4"/>
        <v>3</v>
      </c>
      <c r="H22" s="14">
        <f t="shared" si="5"/>
        <v>99.953846153846158</v>
      </c>
    </row>
    <row r="23" spans="1:8" ht="24">
      <c r="A23" s="10">
        <v>11</v>
      </c>
      <c r="B23" s="33" t="s">
        <v>39</v>
      </c>
      <c r="C23" s="34">
        <v>3000</v>
      </c>
      <c r="D23" s="34">
        <v>3000</v>
      </c>
      <c r="E23" s="13">
        <f t="shared" si="3"/>
        <v>0</v>
      </c>
      <c r="F23" s="12">
        <v>3000</v>
      </c>
      <c r="G23" s="13">
        <f t="shared" si="4"/>
        <v>0</v>
      </c>
      <c r="H23" s="14">
        <f t="shared" si="5"/>
        <v>100</v>
      </c>
    </row>
    <row r="24" spans="1:8" ht="24">
      <c r="A24" s="10">
        <v>12</v>
      </c>
      <c r="B24" s="33" t="s">
        <v>42</v>
      </c>
      <c r="C24" s="34">
        <v>38700</v>
      </c>
      <c r="D24" s="34">
        <v>38700</v>
      </c>
      <c r="E24" s="13">
        <f t="shared" si="3"/>
        <v>0</v>
      </c>
      <c r="F24" s="12">
        <v>18700</v>
      </c>
      <c r="G24" s="13">
        <f t="shared" si="4"/>
        <v>20000</v>
      </c>
      <c r="H24" s="14">
        <f t="shared" si="5"/>
        <v>48.320413436692505</v>
      </c>
    </row>
    <row r="25" spans="1:8" ht="24">
      <c r="A25" s="10">
        <v>13</v>
      </c>
      <c r="B25" s="33" t="s">
        <v>43</v>
      </c>
      <c r="C25" s="34">
        <v>10100</v>
      </c>
      <c r="D25" s="34">
        <v>10100</v>
      </c>
      <c r="E25" s="13">
        <f t="shared" si="3"/>
        <v>0</v>
      </c>
      <c r="F25" s="12">
        <v>5100</v>
      </c>
      <c r="G25" s="13">
        <f t="shared" si="4"/>
        <v>5000</v>
      </c>
      <c r="H25" s="14">
        <f t="shared" si="5"/>
        <v>50.495049504950494</v>
      </c>
    </row>
    <row r="26" spans="1:8" ht="24">
      <c r="A26" s="10">
        <v>14</v>
      </c>
      <c r="B26" s="33" t="s">
        <v>125</v>
      </c>
      <c r="C26" s="34">
        <v>19000</v>
      </c>
      <c r="D26" s="34">
        <v>0</v>
      </c>
      <c r="E26" s="13">
        <f t="shared" ref="E26:E27" si="6">C26-D26</f>
        <v>19000</v>
      </c>
      <c r="F26" s="12">
        <v>0</v>
      </c>
      <c r="G26" s="13">
        <f t="shared" ref="G26:G27" si="7">C26-F26</f>
        <v>19000</v>
      </c>
      <c r="H26" s="14">
        <f t="shared" si="5"/>
        <v>0</v>
      </c>
    </row>
    <row r="27" spans="1:8" ht="24">
      <c r="A27" s="10">
        <v>15</v>
      </c>
      <c r="B27" s="33" t="s">
        <v>126</v>
      </c>
      <c r="C27" s="34">
        <v>15387</v>
      </c>
      <c r="D27" s="34">
        <v>0</v>
      </c>
      <c r="E27" s="13">
        <f t="shared" si="6"/>
        <v>15387</v>
      </c>
      <c r="F27" s="12">
        <v>0</v>
      </c>
      <c r="G27" s="13">
        <f t="shared" si="7"/>
        <v>15387</v>
      </c>
      <c r="H27" s="14">
        <f t="shared" si="5"/>
        <v>0</v>
      </c>
    </row>
    <row r="28" spans="1:8" ht="24">
      <c r="A28" s="10">
        <v>16</v>
      </c>
      <c r="B28" s="33" t="s">
        <v>137</v>
      </c>
      <c r="C28" s="34">
        <v>7000</v>
      </c>
      <c r="D28" s="34">
        <v>7000</v>
      </c>
      <c r="E28" s="13">
        <f t="shared" ref="E28" si="8">C28-D28</f>
        <v>0</v>
      </c>
      <c r="F28" s="12">
        <v>0</v>
      </c>
      <c r="G28" s="13">
        <f t="shared" ref="G28" si="9">C28-F28</f>
        <v>7000</v>
      </c>
      <c r="H28" s="14">
        <f t="shared" ref="H28" si="10">F28*100/C28</f>
        <v>0</v>
      </c>
    </row>
    <row r="29" spans="1:8" ht="24">
      <c r="A29" s="38"/>
      <c r="B29" s="39"/>
      <c r="C29" s="40"/>
      <c r="D29" s="40"/>
      <c r="E29" s="21"/>
      <c r="F29" s="21"/>
      <c r="G29" s="21"/>
      <c r="H29" s="17"/>
    </row>
    <row r="30" spans="1:8" ht="24">
      <c r="A30" s="25"/>
      <c r="B30" s="23" t="s">
        <v>21</v>
      </c>
      <c r="C30" s="24">
        <f>SUM(C13:C28)</f>
        <v>603333</v>
      </c>
      <c r="D30" s="24">
        <f>SUM(D13:D28)</f>
        <v>563191.30000000005</v>
      </c>
      <c r="E30" s="24">
        <f>SUM(E13:E28)</f>
        <v>40141.699999999997</v>
      </c>
      <c r="F30" s="24">
        <f>SUM(F13:F28)</f>
        <v>252593.3</v>
      </c>
      <c r="G30" s="24">
        <f>SUM(G13:G28)</f>
        <v>350739.7</v>
      </c>
      <c r="H30" s="24">
        <f>+F30*100/C30</f>
        <v>41.866315948240853</v>
      </c>
    </row>
    <row r="31" spans="1:8" ht="24">
      <c r="A31" s="35"/>
      <c r="B31" s="36"/>
      <c r="C31" s="37"/>
      <c r="D31" s="37"/>
      <c r="E31" s="37"/>
      <c r="F31" s="37"/>
      <c r="G31" s="37"/>
      <c r="H31" s="37"/>
    </row>
    <row r="32" spans="1:8" ht="27.75">
      <c r="A32" s="230" t="s">
        <v>101</v>
      </c>
      <c r="B32" s="230"/>
      <c r="C32" s="230"/>
      <c r="D32" s="230"/>
      <c r="E32" s="230"/>
      <c r="F32" s="230"/>
      <c r="G32" s="230"/>
      <c r="H32" s="230"/>
    </row>
    <row r="33" spans="1:8" ht="48">
      <c r="A33" s="1" t="s">
        <v>1</v>
      </c>
      <c r="B33" s="1" t="s">
        <v>2</v>
      </c>
      <c r="C33" s="2" t="s">
        <v>10</v>
      </c>
      <c r="D33" s="1" t="s">
        <v>5</v>
      </c>
      <c r="E33" s="1" t="s">
        <v>6</v>
      </c>
      <c r="F33" s="1" t="s">
        <v>7</v>
      </c>
      <c r="G33" s="1" t="s">
        <v>6</v>
      </c>
      <c r="H33" s="1" t="s">
        <v>8</v>
      </c>
    </row>
    <row r="34" spans="1:8" ht="24">
      <c r="A34" s="10">
        <v>1</v>
      </c>
      <c r="B34" s="33" t="s">
        <v>40</v>
      </c>
      <c r="C34" s="34">
        <v>115806</v>
      </c>
      <c r="D34" s="34">
        <v>115294</v>
      </c>
      <c r="E34" s="13">
        <f t="shared" ref="E34:E35" si="11">C34-D34</f>
        <v>512</v>
      </c>
      <c r="F34" s="12">
        <v>27184</v>
      </c>
      <c r="G34" s="13">
        <f t="shared" ref="G34:G35" si="12">C34-F34</f>
        <v>88622</v>
      </c>
      <c r="H34" s="14">
        <f>F34*100/C34</f>
        <v>23.473740566119201</v>
      </c>
    </row>
    <row r="35" spans="1:8" ht="24">
      <c r="A35" s="10">
        <v>2</v>
      </c>
      <c r="B35" s="33" t="s">
        <v>41</v>
      </c>
      <c r="C35" s="34">
        <v>39351.25</v>
      </c>
      <c r="D35" s="34">
        <v>26837</v>
      </c>
      <c r="E35" s="13">
        <f t="shared" si="11"/>
        <v>12514.25</v>
      </c>
      <c r="F35" s="12">
        <v>25021</v>
      </c>
      <c r="G35" s="13">
        <f t="shared" si="12"/>
        <v>14330.25</v>
      </c>
      <c r="H35" s="14">
        <f t="shared" ref="H35" si="13">F35*100/C35</f>
        <v>63.583748927924781</v>
      </c>
    </row>
    <row r="36" spans="1:8" ht="24">
      <c r="A36" s="10"/>
      <c r="B36" s="33"/>
      <c r="C36" s="34"/>
      <c r="D36" s="34"/>
      <c r="E36" s="13"/>
      <c r="F36" s="12"/>
      <c r="G36" s="13"/>
      <c r="H36" s="14"/>
    </row>
    <row r="37" spans="1:8" ht="24">
      <c r="A37" s="25"/>
      <c r="B37" s="23" t="s">
        <v>21</v>
      </c>
      <c r="C37" s="24">
        <f>SUM(C34:C36)</f>
        <v>155157.25</v>
      </c>
      <c r="D37" s="24">
        <f>SUM(D34:D36)</f>
        <v>142131</v>
      </c>
      <c r="E37" s="24">
        <f>SUM(E34:E36)</f>
        <v>13026.25</v>
      </c>
      <c r="F37" s="24">
        <f>SUM(F34:F36)</f>
        <v>52205</v>
      </c>
      <c r="G37" s="24">
        <f>SUM(G34:G36)</f>
        <v>102952.25</v>
      </c>
      <c r="H37" s="24">
        <f>+F37*100/C37</f>
        <v>33.646510233972307</v>
      </c>
    </row>
    <row r="38" spans="1:8" ht="24">
      <c r="A38" s="35"/>
      <c r="B38" s="36"/>
      <c r="C38" s="37"/>
      <c r="D38" s="37"/>
      <c r="E38" s="37"/>
      <c r="F38" s="37"/>
      <c r="G38" s="37"/>
      <c r="H38" s="37"/>
    </row>
    <row r="39" spans="1:8" ht="27.75">
      <c r="A39" s="230" t="s">
        <v>142</v>
      </c>
      <c r="B39" s="230"/>
      <c r="C39" s="230"/>
      <c r="D39" s="230"/>
      <c r="E39" s="230"/>
      <c r="F39" s="230"/>
      <c r="G39" s="230"/>
      <c r="H39" s="230"/>
    </row>
    <row r="40" spans="1:8" ht="48">
      <c r="A40" s="1" t="s">
        <v>1</v>
      </c>
      <c r="B40" s="1" t="s">
        <v>2</v>
      </c>
      <c r="C40" s="2" t="s">
        <v>10</v>
      </c>
      <c r="D40" s="1" t="s">
        <v>5</v>
      </c>
      <c r="E40" s="1" t="s">
        <v>6</v>
      </c>
      <c r="F40" s="1" t="s">
        <v>7</v>
      </c>
      <c r="G40" s="1" t="s">
        <v>6</v>
      </c>
      <c r="H40" s="1" t="s">
        <v>8</v>
      </c>
    </row>
    <row r="41" spans="1:8" ht="24">
      <c r="A41" s="10">
        <v>1</v>
      </c>
      <c r="B41" s="33" t="s">
        <v>146</v>
      </c>
      <c r="C41" s="34">
        <v>4834</v>
      </c>
      <c r="D41" s="34"/>
      <c r="E41" s="13">
        <f t="shared" ref="E41:E42" si="14">C41-D41</f>
        <v>4834</v>
      </c>
      <c r="F41" s="12"/>
      <c r="G41" s="13">
        <f t="shared" ref="G41:G42" si="15">C41-F41</f>
        <v>4834</v>
      </c>
      <c r="H41" s="14">
        <f>F41*100/C41</f>
        <v>0</v>
      </c>
    </row>
    <row r="42" spans="1:8" ht="24">
      <c r="A42" s="10">
        <v>4</v>
      </c>
      <c r="B42" s="33" t="s">
        <v>57</v>
      </c>
      <c r="C42" s="34">
        <v>9450</v>
      </c>
      <c r="D42" s="34"/>
      <c r="E42" s="13">
        <f t="shared" si="14"/>
        <v>9450</v>
      </c>
      <c r="F42" s="12"/>
      <c r="G42" s="13">
        <f t="shared" si="15"/>
        <v>9450</v>
      </c>
      <c r="H42" s="14">
        <f t="shared" ref="H42" si="16">F42*100/C42</f>
        <v>0</v>
      </c>
    </row>
    <row r="43" spans="1:8" ht="24">
      <c r="A43" s="10"/>
      <c r="B43" s="33"/>
      <c r="C43" s="34"/>
      <c r="D43" s="34"/>
      <c r="E43" s="13"/>
      <c r="F43" s="12"/>
      <c r="G43" s="13"/>
      <c r="H43" s="14"/>
    </row>
    <row r="44" spans="1:8" ht="24">
      <c r="A44" s="25"/>
      <c r="B44" s="23" t="s">
        <v>21</v>
      </c>
      <c r="C44" s="24">
        <f>SUM(C41:C43)</f>
        <v>14284</v>
      </c>
      <c r="D44" s="24">
        <f>SUM(D41:D43)</f>
        <v>0</v>
      </c>
      <c r="E44" s="24">
        <f>SUM(E41:E43)</f>
        <v>14284</v>
      </c>
      <c r="F44" s="24">
        <f>SUM(F41:F43)</f>
        <v>0</v>
      </c>
      <c r="G44" s="24">
        <f>SUM(G41:G43)</f>
        <v>14284</v>
      </c>
      <c r="H44" s="24">
        <f>+F44*100/C44</f>
        <v>0</v>
      </c>
    </row>
    <row r="45" spans="1:8" ht="24">
      <c r="A45" s="35"/>
      <c r="B45" s="36"/>
      <c r="C45" s="37"/>
      <c r="D45" s="37"/>
      <c r="E45" s="37"/>
      <c r="F45" s="37"/>
      <c r="G45" s="37"/>
      <c r="H45" s="37"/>
    </row>
    <row r="46" spans="1:8" ht="24">
      <c r="A46" s="35"/>
      <c r="B46" s="49" t="s">
        <v>31</v>
      </c>
      <c r="C46" s="57">
        <f>+C9+C30+C37+C44</f>
        <v>1346634.25</v>
      </c>
      <c r="D46" s="37"/>
      <c r="E46" s="37"/>
      <c r="F46" s="37"/>
      <c r="G46" s="37"/>
      <c r="H46" s="37"/>
    </row>
    <row r="47" spans="1:8" ht="22.5" customHeight="1">
      <c r="B47" s="83"/>
      <c r="C47" s="84" t="s">
        <v>96</v>
      </c>
      <c r="D47" s="84" t="s">
        <v>97</v>
      </c>
      <c r="E47" s="84" t="s">
        <v>104</v>
      </c>
      <c r="F47" s="85" t="s">
        <v>21</v>
      </c>
    </row>
    <row r="48" spans="1:8" ht="22.5" customHeight="1">
      <c r="B48" s="86" t="s">
        <v>186</v>
      </c>
      <c r="C48" s="56">
        <v>169627.5</v>
      </c>
      <c r="D48" s="56">
        <v>117302.5</v>
      </c>
      <c r="E48" s="56">
        <v>286930</v>
      </c>
      <c r="F48" s="87">
        <f>SUM(C48:E48)</f>
        <v>573860</v>
      </c>
    </row>
    <row r="49" spans="2:6" ht="22.5" customHeight="1">
      <c r="B49" s="86"/>
      <c r="E49" s="88"/>
    </row>
    <row r="50" spans="2:6" ht="21.75">
      <c r="B50" s="86" t="s">
        <v>187</v>
      </c>
      <c r="C50" s="84" t="s">
        <v>96</v>
      </c>
      <c r="D50" s="84" t="s">
        <v>97</v>
      </c>
      <c r="E50" s="84" t="s">
        <v>104</v>
      </c>
      <c r="F50" s="85" t="s">
        <v>21</v>
      </c>
    </row>
    <row r="51" spans="2:6" ht="21.75">
      <c r="B51" s="86" t="s">
        <v>47</v>
      </c>
      <c r="C51" s="56">
        <v>256946</v>
      </c>
      <c r="D51" s="56">
        <v>346387</v>
      </c>
      <c r="F51" s="89">
        <f>SUM(C51:E51)</f>
        <v>603333</v>
      </c>
    </row>
    <row r="52" spans="2:6" ht="21.75">
      <c r="B52" s="86" t="s">
        <v>48</v>
      </c>
      <c r="C52" s="56">
        <v>33005</v>
      </c>
      <c r="D52" s="56">
        <v>26942</v>
      </c>
      <c r="F52" s="56">
        <f t="shared" ref="F52:F53" si="17">SUM(C52:E52)</f>
        <v>59947</v>
      </c>
    </row>
    <row r="53" spans="2:6" ht="21.75">
      <c r="B53" s="86" t="s">
        <v>49</v>
      </c>
      <c r="C53" s="56">
        <v>8966</v>
      </c>
      <c r="D53" s="56">
        <v>11546</v>
      </c>
      <c r="F53" s="56">
        <f t="shared" si="17"/>
        <v>20512</v>
      </c>
    </row>
    <row r="54" spans="2:6" ht="21.75">
      <c r="C54" s="90">
        <f>SUM(C51:C53)</f>
        <v>298917</v>
      </c>
      <c r="D54" s="90">
        <f>SUM(D51:D53)</f>
        <v>384875</v>
      </c>
      <c r="F54" s="90">
        <f>SUM(F51:F53)</f>
        <v>683792</v>
      </c>
    </row>
    <row r="55" spans="2:6" ht="21.75">
      <c r="C55" s="90"/>
    </row>
    <row r="56" spans="2:6" ht="22.5" customHeight="1">
      <c r="B56" s="91" t="s">
        <v>143</v>
      </c>
      <c r="C56" s="84" t="s">
        <v>96</v>
      </c>
      <c r="D56" s="84" t="s">
        <v>97</v>
      </c>
      <c r="E56" s="84" t="s">
        <v>104</v>
      </c>
      <c r="F56" s="85" t="s">
        <v>21</v>
      </c>
    </row>
    <row r="57" spans="2:6" ht="22.5" customHeight="1">
      <c r="B57" s="86" t="s">
        <v>47</v>
      </c>
      <c r="C57" s="56"/>
      <c r="D57" s="56"/>
      <c r="E57" s="56">
        <v>14284</v>
      </c>
      <c r="F57" s="87">
        <f>SUM(C57:E57)</f>
        <v>14284</v>
      </c>
    </row>
    <row r="58" spans="2:6" ht="22.5" customHeight="1">
      <c r="B58" s="86"/>
      <c r="C58" s="56"/>
      <c r="D58" s="56"/>
      <c r="E58" s="56"/>
      <c r="F58" s="56"/>
    </row>
    <row r="59" spans="2:6" ht="21.75">
      <c r="B59" s="91" t="s">
        <v>87</v>
      </c>
      <c r="C59" s="84" t="s">
        <v>96</v>
      </c>
      <c r="D59" s="84" t="s">
        <v>97</v>
      </c>
      <c r="E59" s="84" t="s">
        <v>104</v>
      </c>
      <c r="F59" s="85" t="s">
        <v>21</v>
      </c>
    </row>
    <row r="60" spans="2:6" ht="21.75">
      <c r="B60" s="91" t="s">
        <v>188</v>
      </c>
      <c r="C60" s="56">
        <v>33005</v>
      </c>
      <c r="D60" s="56">
        <v>26942</v>
      </c>
      <c r="F60" s="56">
        <f>SUM(C60:E60)</f>
        <v>59947</v>
      </c>
    </row>
    <row r="61" spans="2:6" ht="21.75">
      <c r="B61" s="86" t="s">
        <v>50</v>
      </c>
      <c r="C61" s="56">
        <v>13854.75</v>
      </c>
      <c r="D61" s="56">
        <v>13854.75</v>
      </c>
      <c r="E61" s="56">
        <v>27709.5</v>
      </c>
      <c r="F61" s="56">
        <f>SUM(C61:E61)</f>
        <v>55419</v>
      </c>
    </row>
    <row r="62" spans="2:6" ht="21.75">
      <c r="B62" s="86" t="s">
        <v>144</v>
      </c>
      <c r="C62" s="56"/>
      <c r="D62" s="56"/>
      <c r="E62" s="56">
        <v>440</v>
      </c>
      <c r="F62" s="56">
        <f>SUM(C62:E62)</f>
        <v>440</v>
      </c>
    </row>
    <row r="63" spans="2:6" ht="21.75">
      <c r="B63" s="92"/>
      <c r="C63" s="90">
        <f t="shared" ref="C63:D63" si="18">SUM(C60:C62)</f>
        <v>46859.75</v>
      </c>
      <c r="D63" s="90">
        <f t="shared" si="18"/>
        <v>40796.75</v>
      </c>
      <c r="E63" s="90">
        <f>SUM(E60:E62)</f>
        <v>28149.5</v>
      </c>
      <c r="F63" s="90">
        <f>SUM(F60:F62)</f>
        <v>115806</v>
      </c>
    </row>
    <row r="64" spans="2:6" ht="21.75">
      <c r="B64" s="92"/>
      <c r="C64" s="93"/>
      <c r="E64" s="88"/>
    </row>
    <row r="65" spans="2:8" ht="21.75">
      <c r="B65" s="91" t="s">
        <v>189</v>
      </c>
      <c r="C65" s="94">
        <v>8966</v>
      </c>
      <c r="D65" s="94">
        <v>11546</v>
      </c>
      <c r="F65" s="56">
        <f>SUM(C65:E65)</f>
        <v>20512</v>
      </c>
    </row>
    <row r="66" spans="2:8" ht="21.75">
      <c r="B66" s="86" t="s">
        <v>51</v>
      </c>
      <c r="C66" s="94">
        <v>5937.75</v>
      </c>
      <c r="D66" s="94">
        <v>11875.5</v>
      </c>
      <c r="E66" s="94"/>
      <c r="F66" s="56">
        <f>SUM(C66:E66)</f>
        <v>17813.25</v>
      </c>
    </row>
    <row r="67" spans="2:8" ht="21.75">
      <c r="B67" s="86" t="s">
        <v>145</v>
      </c>
      <c r="C67" s="94"/>
      <c r="D67" s="94"/>
      <c r="E67" s="94">
        <v>1026</v>
      </c>
      <c r="F67" s="56">
        <f>SUM(C67:E67)</f>
        <v>1026</v>
      </c>
    </row>
    <row r="68" spans="2:8" ht="21.75">
      <c r="B68" s="95"/>
      <c r="C68" s="96">
        <f t="shared" ref="C68:D68" si="19">SUM(C65:C67)</f>
        <v>14903.75</v>
      </c>
      <c r="D68" s="96">
        <f t="shared" si="19"/>
        <v>23421.5</v>
      </c>
      <c r="E68" s="96">
        <f>SUM(E65:E67)</f>
        <v>1026</v>
      </c>
      <c r="F68" s="90">
        <f>SUM(F65:F67)</f>
        <v>39351.25</v>
      </c>
    </row>
    <row r="69" spans="2:8" ht="21.75">
      <c r="F69" s="97">
        <f>+F63+F68</f>
        <v>155157.25</v>
      </c>
      <c r="G69" s="97">
        <f>+F48+F51+F57+F69</f>
        <v>1346634.25</v>
      </c>
      <c r="H69" s="97">
        <f>+C46-G69</f>
        <v>0</v>
      </c>
    </row>
    <row r="70" spans="2:8">
      <c r="F70" s="68"/>
    </row>
  </sheetData>
  <mergeCells count="7">
    <mergeCell ref="A39:H39"/>
    <mergeCell ref="A32:H32"/>
    <mergeCell ref="A1:H1"/>
    <mergeCell ref="A2:H2"/>
    <mergeCell ref="A3:H3"/>
    <mergeCell ref="A4:H4"/>
    <mergeCell ref="A11:H11"/>
  </mergeCells>
  <pageMargins left="0.25" right="0.25" top="0.75" bottom="0.75" header="0.3" footer="0.3"/>
  <pageSetup paperSize="9" scale="64" orientation="portrait" horizontalDpi="300" verticalDpi="300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H28"/>
  <sheetViews>
    <sheetView zoomScale="80" zoomScaleNormal="80" workbookViewId="0">
      <selection activeCell="B19" sqref="B19"/>
    </sheetView>
  </sheetViews>
  <sheetFormatPr defaultColWidth="9.140625" defaultRowHeight="17.25"/>
  <cols>
    <col min="1" max="1" width="6.85546875" style="67" bestFit="1" customWidth="1"/>
    <col min="2" max="2" width="51.28515625" style="67" customWidth="1"/>
    <col min="3" max="3" width="14.5703125" style="67" bestFit="1" customWidth="1"/>
    <col min="4" max="4" width="12.7109375" style="67" bestFit="1" customWidth="1"/>
    <col min="5" max="5" width="14.5703125" style="67" bestFit="1" customWidth="1"/>
    <col min="6" max="6" width="12.7109375" style="67" bestFit="1" customWidth="1"/>
    <col min="7" max="7" width="14.5703125" style="67" bestFit="1" customWidth="1"/>
    <col min="8" max="8" width="10" style="67" bestFit="1" customWidth="1"/>
    <col min="9" max="16384" width="9.140625" style="67"/>
  </cols>
  <sheetData>
    <row r="1" spans="1:8" ht="27.75">
      <c r="A1" s="229" t="s">
        <v>44</v>
      </c>
      <c r="B1" s="229"/>
      <c r="C1" s="229"/>
      <c r="D1" s="229"/>
      <c r="E1" s="229"/>
      <c r="F1" s="229"/>
      <c r="G1" s="229"/>
      <c r="H1" s="229"/>
    </row>
    <row r="2" spans="1:8" ht="27.75">
      <c r="A2" s="229" t="s">
        <v>0</v>
      </c>
      <c r="B2" s="229"/>
      <c r="C2" s="229"/>
      <c r="D2" s="229"/>
      <c r="E2" s="229"/>
      <c r="F2" s="229"/>
      <c r="G2" s="229"/>
      <c r="H2" s="229"/>
    </row>
    <row r="3" spans="1:8" ht="27.75">
      <c r="A3" s="229" t="str">
        <f>+'งปม.-ดำเนินงาน'!A3:H3</f>
        <v>ณ 27 กรกฎาคม 2565</v>
      </c>
      <c r="B3" s="229"/>
      <c r="C3" s="229"/>
      <c r="D3" s="229"/>
      <c r="E3" s="229"/>
      <c r="F3" s="229"/>
      <c r="G3" s="229"/>
      <c r="H3" s="229"/>
    </row>
    <row r="4" spans="1:8" ht="27.75">
      <c r="A4" s="234" t="s">
        <v>102</v>
      </c>
      <c r="B4" s="234"/>
      <c r="C4" s="234"/>
      <c r="D4" s="234"/>
      <c r="E4" s="234"/>
      <c r="F4" s="234"/>
      <c r="G4" s="234"/>
      <c r="H4" s="234"/>
    </row>
    <row r="5" spans="1:8" ht="48">
      <c r="A5" s="1" t="s">
        <v>1</v>
      </c>
      <c r="B5" s="1" t="s">
        <v>2</v>
      </c>
      <c r="C5" s="2" t="s">
        <v>10</v>
      </c>
      <c r="D5" s="1" t="s">
        <v>5</v>
      </c>
      <c r="E5" s="1" t="s">
        <v>6</v>
      </c>
      <c r="F5" s="1" t="s">
        <v>7</v>
      </c>
      <c r="G5" s="1" t="s">
        <v>6</v>
      </c>
      <c r="H5" s="1" t="s">
        <v>8</v>
      </c>
    </row>
    <row r="6" spans="1:8" ht="24">
      <c r="A6" s="10">
        <v>1</v>
      </c>
      <c r="B6" s="33" t="s">
        <v>52</v>
      </c>
      <c r="C6" s="34">
        <v>12249</v>
      </c>
      <c r="D6" s="34">
        <v>9535</v>
      </c>
      <c r="E6" s="13">
        <f>C6-D6</f>
        <v>2714</v>
      </c>
      <c r="F6" s="12">
        <v>9535</v>
      </c>
      <c r="G6" s="13">
        <f t="shared" ref="G6" si="0">C6-F6</f>
        <v>2714</v>
      </c>
      <c r="H6" s="14">
        <f>F6*100/C6</f>
        <v>77.843089231774016</v>
      </c>
    </row>
    <row r="7" spans="1:8" ht="24">
      <c r="A7" s="10">
        <v>2</v>
      </c>
      <c r="B7" s="33" t="s">
        <v>53</v>
      </c>
      <c r="C7" s="34">
        <v>37890</v>
      </c>
      <c r="D7" s="34">
        <v>27550</v>
      </c>
      <c r="E7" s="13">
        <f t="shared" ref="E7:E10" si="1">C7-D7</f>
        <v>10340</v>
      </c>
      <c r="F7" s="12">
        <v>17950</v>
      </c>
      <c r="G7" s="13">
        <f t="shared" ref="G7:G10" si="2">C7-F7</f>
        <v>19940</v>
      </c>
      <c r="H7" s="14">
        <f t="shared" ref="H7:H10" si="3">F7*100/C7</f>
        <v>47.373977302718394</v>
      </c>
    </row>
    <row r="8" spans="1:8" ht="24">
      <c r="A8" s="10">
        <v>3</v>
      </c>
      <c r="B8" s="33" t="s">
        <v>54</v>
      </c>
      <c r="C8" s="34">
        <v>26719</v>
      </c>
      <c r="D8" s="34">
        <v>26719</v>
      </c>
      <c r="E8" s="13">
        <f t="shared" si="1"/>
        <v>0</v>
      </c>
      <c r="F8" s="12">
        <v>25728</v>
      </c>
      <c r="G8" s="13">
        <f t="shared" si="2"/>
        <v>991</v>
      </c>
      <c r="H8" s="14">
        <f t="shared" si="3"/>
        <v>96.291028855870351</v>
      </c>
    </row>
    <row r="9" spans="1:8" ht="24">
      <c r="A9" s="10">
        <v>4</v>
      </c>
      <c r="B9" s="33" t="s">
        <v>55</v>
      </c>
      <c r="C9" s="34">
        <v>77770</v>
      </c>
      <c r="D9" s="34">
        <v>70627</v>
      </c>
      <c r="E9" s="13">
        <f t="shared" si="1"/>
        <v>7143</v>
      </c>
      <c r="F9" s="12">
        <v>63487</v>
      </c>
      <c r="G9" s="13">
        <f t="shared" si="2"/>
        <v>14283</v>
      </c>
      <c r="H9" s="14">
        <f t="shared" si="3"/>
        <v>81.634306287771636</v>
      </c>
    </row>
    <row r="10" spans="1:8" ht="24">
      <c r="A10" s="10">
        <v>5</v>
      </c>
      <c r="B10" s="33" t="s">
        <v>56</v>
      </c>
      <c r="C10" s="34">
        <v>15887</v>
      </c>
      <c r="D10" s="34">
        <v>3747</v>
      </c>
      <c r="E10" s="13">
        <f t="shared" si="1"/>
        <v>12140</v>
      </c>
      <c r="F10" s="12">
        <v>3747</v>
      </c>
      <c r="G10" s="13">
        <f t="shared" si="2"/>
        <v>12140</v>
      </c>
      <c r="H10" s="14">
        <f t="shared" si="3"/>
        <v>23.585321331906592</v>
      </c>
    </row>
    <row r="11" spans="1:8" ht="24">
      <c r="A11" s="10">
        <v>6</v>
      </c>
      <c r="B11" s="33" t="s">
        <v>57</v>
      </c>
      <c r="C11" s="34">
        <v>31646</v>
      </c>
      <c r="D11" s="34">
        <v>5210</v>
      </c>
      <c r="E11" s="13">
        <f>C11-D11</f>
        <v>26436</v>
      </c>
      <c r="F11" s="12">
        <v>550</v>
      </c>
      <c r="G11" s="13">
        <f>C11-F11</f>
        <v>31096</v>
      </c>
      <c r="H11" s="14">
        <f>F11*100/C11</f>
        <v>1.737976363521456</v>
      </c>
    </row>
    <row r="12" spans="1:8" ht="24">
      <c r="A12" s="10"/>
      <c r="B12" s="33"/>
      <c r="C12" s="34"/>
      <c r="D12" s="34"/>
      <c r="E12" s="13"/>
      <c r="F12" s="12"/>
      <c r="G12" s="13"/>
      <c r="H12" s="14"/>
    </row>
    <row r="13" spans="1:8" ht="24">
      <c r="A13" s="25"/>
      <c r="B13" s="23" t="s">
        <v>21</v>
      </c>
      <c r="C13" s="24">
        <f>SUM(C6:C12)</f>
        <v>202161</v>
      </c>
      <c r="D13" s="24">
        <f>SUM(D6:D12)</f>
        <v>143388</v>
      </c>
      <c r="E13" s="24">
        <f>SUM(E6:E12)</f>
        <v>58773</v>
      </c>
      <c r="F13" s="24">
        <f>SUM(F6:F12)</f>
        <v>120997</v>
      </c>
      <c r="G13" s="24">
        <f>SUM(G6:G12)</f>
        <v>81164</v>
      </c>
      <c r="H13" s="24">
        <f>+F13*100/C13</f>
        <v>59.851801287092961</v>
      </c>
    </row>
    <row r="14" spans="1:8" ht="12" customHeight="1"/>
    <row r="16" spans="1:8" ht="27.75">
      <c r="A16" s="234" t="s">
        <v>103</v>
      </c>
      <c r="B16" s="234"/>
      <c r="C16" s="234"/>
      <c r="D16" s="234"/>
      <c r="E16" s="234"/>
      <c r="F16" s="234"/>
      <c r="G16" s="234"/>
      <c r="H16" s="234"/>
    </row>
    <row r="17" spans="1:8" ht="48">
      <c r="A17" s="1" t="s">
        <v>1</v>
      </c>
      <c r="B17" s="1" t="s">
        <v>2</v>
      </c>
      <c r="C17" s="2" t="s">
        <v>10</v>
      </c>
      <c r="D17" s="1" t="s">
        <v>5</v>
      </c>
      <c r="E17" s="1" t="s">
        <v>6</v>
      </c>
      <c r="F17" s="1" t="s">
        <v>7</v>
      </c>
      <c r="G17" s="1" t="s">
        <v>6</v>
      </c>
      <c r="H17" s="1" t="s">
        <v>8</v>
      </c>
    </row>
    <row r="18" spans="1:8" ht="24">
      <c r="A18" s="10">
        <v>1</v>
      </c>
      <c r="B18" s="33" t="s">
        <v>40</v>
      </c>
      <c r="C18" s="34">
        <v>20754</v>
      </c>
      <c r="D18" s="34">
        <v>12000</v>
      </c>
      <c r="E18" s="13">
        <f t="shared" ref="E18:E19" si="4">C18-D18</f>
        <v>8754</v>
      </c>
      <c r="F18" s="12"/>
      <c r="G18" s="13">
        <f t="shared" ref="G18:G19" si="5">C18-F18</f>
        <v>20754</v>
      </c>
      <c r="H18" s="14">
        <f>F18*100/C18</f>
        <v>0</v>
      </c>
    </row>
    <row r="19" spans="1:8" ht="24">
      <c r="A19" s="10">
        <v>2</v>
      </c>
      <c r="B19" s="33" t="s">
        <v>41</v>
      </c>
      <c r="C19" s="34">
        <v>5985</v>
      </c>
      <c r="D19" s="34">
        <v>3545</v>
      </c>
      <c r="E19" s="13">
        <f t="shared" si="4"/>
        <v>2440</v>
      </c>
      <c r="F19" s="12"/>
      <c r="G19" s="13">
        <f t="shared" si="5"/>
        <v>5985</v>
      </c>
      <c r="H19" s="14">
        <f t="shared" ref="H19" si="6">F19*100/C19</f>
        <v>0</v>
      </c>
    </row>
    <row r="20" spans="1:8" ht="24">
      <c r="A20" s="10"/>
      <c r="B20" s="33"/>
      <c r="C20" s="34"/>
      <c r="D20" s="34"/>
      <c r="E20" s="13"/>
      <c r="F20" s="12"/>
      <c r="G20" s="13"/>
      <c r="H20" s="14"/>
    </row>
    <row r="21" spans="1:8" ht="24">
      <c r="A21" s="25"/>
      <c r="B21" s="23" t="s">
        <v>21</v>
      </c>
      <c r="C21" s="24">
        <f>SUM(C18:C20)</f>
        <v>26739</v>
      </c>
      <c r="D21" s="24">
        <f>SUM(D18:D20)</f>
        <v>15545</v>
      </c>
      <c r="E21" s="24">
        <f>SUM(E18:E20)</f>
        <v>11194</v>
      </c>
      <c r="F21" s="24">
        <f>SUM(F18:F20)</f>
        <v>0</v>
      </c>
      <c r="G21" s="24">
        <f>SUM(G18:G20)</f>
        <v>26739</v>
      </c>
      <c r="H21" s="24">
        <f>+F21*100/C21</f>
        <v>0</v>
      </c>
    </row>
    <row r="22" spans="1:8">
      <c r="C22" s="72"/>
    </row>
    <row r="23" spans="1:8" ht="24">
      <c r="B23" s="49" t="s">
        <v>31</v>
      </c>
      <c r="C23" s="108">
        <f>+C13+C21</f>
        <v>228900</v>
      </c>
      <c r="D23" s="72"/>
      <c r="E23" s="72"/>
      <c r="F23" s="72"/>
      <c r="G23" s="72"/>
      <c r="H23" s="72"/>
    </row>
    <row r="24" spans="1:8" ht="21.75">
      <c r="C24" s="83" t="s">
        <v>193</v>
      </c>
      <c r="D24" s="83" t="s">
        <v>194</v>
      </c>
      <c r="E24" s="83" t="s">
        <v>195</v>
      </c>
      <c r="F24" s="90" t="s">
        <v>21</v>
      </c>
    </row>
    <row r="25" spans="1:8" ht="21.75">
      <c r="B25" s="86" t="s">
        <v>196</v>
      </c>
      <c r="C25" s="56">
        <v>48750</v>
      </c>
      <c r="D25" s="56">
        <v>146250</v>
      </c>
      <c r="E25" s="63">
        <v>33900</v>
      </c>
      <c r="F25" s="109">
        <f>SUM(C25:E25)</f>
        <v>228900</v>
      </c>
      <c r="G25" s="90"/>
      <c r="H25" s="110"/>
    </row>
    <row r="26" spans="1:8" ht="21.75">
      <c r="E26" s="111"/>
      <c r="F26" s="63">
        <f>SUM(C26:E26)</f>
        <v>0</v>
      </c>
      <c r="G26" s="90"/>
      <c r="H26" s="110"/>
    </row>
    <row r="27" spans="1:8" ht="22.5" thickBot="1">
      <c r="C27" s="55">
        <f>SUM(C25:C26)</f>
        <v>48750</v>
      </c>
      <c r="D27" s="55">
        <f t="shared" ref="D27:E27" si="7">SUM(D25:D26)</f>
        <v>146250</v>
      </c>
      <c r="E27" s="55">
        <f t="shared" si="7"/>
        <v>33900</v>
      </c>
      <c r="F27" s="55">
        <f>SUM(C27:E27)</f>
        <v>228900</v>
      </c>
    </row>
    <row r="28" spans="1:8" ht="22.5" thickTop="1">
      <c r="E28" s="110"/>
    </row>
  </sheetData>
  <mergeCells count="5">
    <mergeCell ref="A1:H1"/>
    <mergeCell ref="A2:H2"/>
    <mergeCell ref="A3:H3"/>
    <mergeCell ref="A4:H4"/>
    <mergeCell ref="A16:H16"/>
  </mergeCells>
  <pageMargins left="0.59" right="0.11" top="0.75" bottom="0.75" header="0.3" footer="0.3"/>
  <pageSetup paperSize="9" scale="6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S23"/>
  <sheetViews>
    <sheetView topLeftCell="C4" zoomScale="90" zoomScaleNormal="90" workbookViewId="0">
      <selection activeCell="O8" sqref="O8"/>
    </sheetView>
  </sheetViews>
  <sheetFormatPr defaultColWidth="9.140625" defaultRowHeight="15"/>
  <cols>
    <col min="1" max="1" width="5.28515625" style="98" bestFit="1" customWidth="1"/>
    <col min="2" max="2" width="33.5703125" style="98" customWidth="1"/>
    <col min="3" max="3" width="12.7109375" style="98" bestFit="1" customWidth="1"/>
    <col min="4" max="5" width="4.7109375" style="98" bestFit="1" customWidth="1"/>
    <col min="6" max="12" width="4.7109375" style="98" customWidth="1"/>
    <col min="13" max="13" width="17.5703125" style="98" customWidth="1"/>
    <col min="14" max="15" width="13.5703125" style="98" customWidth="1"/>
    <col min="16" max="16" width="14.42578125" style="98" customWidth="1"/>
    <col min="17" max="17" width="16.42578125" style="98" customWidth="1"/>
    <col min="18" max="18" width="21.140625" style="98" customWidth="1"/>
    <col min="19" max="19" width="19" style="98" customWidth="1"/>
    <col min="20" max="16384" width="9.140625" style="98"/>
  </cols>
  <sheetData>
    <row r="1" spans="1:19" ht="27.75">
      <c r="A1" s="242" t="s">
        <v>58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</row>
    <row r="2" spans="1:19" ht="27.75">
      <c r="A2" s="242" t="str">
        <f>+'งปม.-ดำเนินงาน'!A3:H3</f>
        <v>ณ 27 กรกฎาคม 2565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</row>
    <row r="3" spans="1:19" ht="27.75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</row>
    <row r="4" spans="1:19" ht="18.75" customHeight="1">
      <c r="A4" s="243" t="s">
        <v>59</v>
      </c>
      <c r="B4" s="243" t="s">
        <v>60</v>
      </c>
      <c r="C4" s="244" t="s">
        <v>61</v>
      </c>
      <c r="D4" s="236" t="s">
        <v>62</v>
      </c>
      <c r="E4" s="236"/>
      <c r="F4" s="235" t="s">
        <v>63</v>
      </c>
      <c r="G4" s="235" t="s">
        <v>64</v>
      </c>
      <c r="H4" s="235" t="s">
        <v>65</v>
      </c>
      <c r="I4" s="235" t="s">
        <v>66</v>
      </c>
      <c r="J4" s="235" t="s">
        <v>67</v>
      </c>
      <c r="K4" s="235" t="s">
        <v>68</v>
      </c>
      <c r="L4" s="235" t="s">
        <v>69</v>
      </c>
      <c r="M4" s="237" t="s">
        <v>85</v>
      </c>
      <c r="N4" s="237" t="s">
        <v>70</v>
      </c>
      <c r="O4" s="65"/>
      <c r="P4" s="237" t="s">
        <v>71</v>
      </c>
      <c r="Q4" s="237" t="s">
        <v>72</v>
      </c>
      <c r="R4" s="237" t="s">
        <v>73</v>
      </c>
      <c r="S4" s="237" t="s">
        <v>74</v>
      </c>
    </row>
    <row r="5" spans="1:19" ht="86.25" customHeight="1">
      <c r="A5" s="243"/>
      <c r="B5" s="243"/>
      <c r="C5" s="244"/>
      <c r="D5" s="42" t="s">
        <v>75</v>
      </c>
      <c r="E5" s="42" t="s">
        <v>76</v>
      </c>
      <c r="F5" s="235"/>
      <c r="G5" s="235"/>
      <c r="H5" s="235"/>
      <c r="I5" s="235"/>
      <c r="J5" s="235"/>
      <c r="K5" s="235"/>
      <c r="L5" s="235"/>
      <c r="M5" s="238"/>
      <c r="N5" s="238"/>
      <c r="O5" s="66" t="s">
        <v>6</v>
      </c>
      <c r="P5" s="238"/>
      <c r="Q5" s="238"/>
      <c r="R5" s="238"/>
      <c r="S5" s="238"/>
    </row>
    <row r="6" spans="1:19" ht="21.75">
      <c r="A6" s="239" t="s">
        <v>77</v>
      </c>
      <c r="B6" s="239"/>
      <c r="C6" s="43">
        <f>C7</f>
        <v>5060000</v>
      </c>
      <c r="D6" s="44"/>
      <c r="E6" s="44"/>
      <c r="F6" s="44"/>
      <c r="G6" s="44"/>
      <c r="H6" s="45"/>
      <c r="I6" s="45"/>
      <c r="J6" s="45"/>
      <c r="K6" s="45"/>
      <c r="L6" s="45"/>
      <c r="M6" s="43">
        <f>M7</f>
        <v>4908000</v>
      </c>
      <c r="N6" s="43"/>
      <c r="O6" s="43">
        <f>+C6-M6</f>
        <v>152000</v>
      </c>
      <c r="P6" s="43"/>
      <c r="Q6" s="43"/>
      <c r="R6" s="43"/>
      <c r="S6" s="43"/>
    </row>
    <row r="7" spans="1:19" ht="21.75">
      <c r="A7" s="240" t="s">
        <v>78</v>
      </c>
      <c r="B7" s="241"/>
      <c r="C7" s="99">
        <f>SUM(C8:C10)</f>
        <v>5060000</v>
      </c>
      <c r="D7" s="99"/>
      <c r="E7" s="99"/>
      <c r="F7" s="100"/>
      <c r="G7" s="100"/>
      <c r="H7" s="100"/>
      <c r="I7" s="100"/>
      <c r="J7" s="100"/>
      <c r="K7" s="100"/>
      <c r="L7" s="100"/>
      <c r="M7" s="99">
        <f>SUM(M8:M10)</f>
        <v>4908000</v>
      </c>
      <c r="N7" s="99"/>
      <c r="O7" s="43">
        <f>+C7-M7</f>
        <v>152000</v>
      </c>
      <c r="P7" s="100"/>
      <c r="Q7" s="100"/>
      <c r="R7" s="101"/>
      <c r="S7" s="101"/>
    </row>
    <row r="8" spans="1:19" ht="87">
      <c r="A8" s="102">
        <v>1</v>
      </c>
      <c r="B8" s="103" t="s">
        <v>79</v>
      </c>
      <c r="C8" s="104">
        <v>800000</v>
      </c>
      <c r="D8" s="104"/>
      <c r="E8" s="105"/>
      <c r="F8" s="106"/>
      <c r="G8" s="106"/>
      <c r="H8" s="106"/>
      <c r="I8" s="106"/>
      <c r="J8" s="106"/>
      <c r="K8" s="106"/>
      <c r="L8" s="106"/>
      <c r="M8" s="106">
        <v>679000</v>
      </c>
      <c r="N8" s="106">
        <v>679000</v>
      </c>
      <c r="O8" s="106">
        <f>+C8-M8</f>
        <v>121000</v>
      </c>
      <c r="P8" s="46" t="s">
        <v>80</v>
      </c>
      <c r="Q8" s="46" t="s">
        <v>128</v>
      </c>
      <c r="R8" s="107" t="s">
        <v>129</v>
      </c>
      <c r="S8" s="107" t="s">
        <v>131</v>
      </c>
    </row>
    <row r="9" spans="1:19" ht="87">
      <c r="A9" s="102">
        <v>2</v>
      </c>
      <c r="B9" s="103" t="s">
        <v>81</v>
      </c>
      <c r="C9" s="104">
        <v>2670000</v>
      </c>
      <c r="D9" s="104"/>
      <c r="E9" s="104"/>
      <c r="F9" s="106"/>
      <c r="G9" s="106"/>
      <c r="H9" s="106"/>
      <c r="I9" s="106"/>
      <c r="J9" s="106"/>
      <c r="K9" s="106"/>
      <c r="L9" s="106"/>
      <c r="M9" s="106">
        <v>2650000</v>
      </c>
      <c r="N9" s="106">
        <v>2650000</v>
      </c>
      <c r="O9" s="106">
        <f>+C9-M9</f>
        <v>20000</v>
      </c>
      <c r="P9" s="46" t="s">
        <v>82</v>
      </c>
      <c r="Q9" s="46" t="s">
        <v>94</v>
      </c>
      <c r="R9" s="107" t="s">
        <v>147</v>
      </c>
      <c r="S9" s="107"/>
    </row>
    <row r="10" spans="1:19" ht="65.25">
      <c r="A10" s="102">
        <v>3</v>
      </c>
      <c r="B10" s="103" t="s">
        <v>83</v>
      </c>
      <c r="C10" s="104">
        <v>1590000</v>
      </c>
      <c r="D10" s="104"/>
      <c r="E10" s="104"/>
      <c r="F10" s="106"/>
      <c r="G10" s="106"/>
      <c r="H10" s="106"/>
      <c r="I10" s="106"/>
      <c r="J10" s="106"/>
      <c r="K10" s="106"/>
      <c r="L10" s="106"/>
      <c r="M10" s="106">
        <v>1579000</v>
      </c>
      <c r="N10" s="106">
        <v>1579000</v>
      </c>
      <c r="O10" s="106">
        <f t="shared" ref="O10" si="0">+C10-M10</f>
        <v>11000</v>
      </c>
      <c r="P10" s="46" t="s">
        <v>84</v>
      </c>
      <c r="Q10" s="46" t="s">
        <v>86</v>
      </c>
      <c r="R10" s="107" t="s">
        <v>130</v>
      </c>
      <c r="S10" s="107"/>
    </row>
    <row r="12" spans="1:19" ht="21.75">
      <c r="B12" s="83" t="s">
        <v>109</v>
      </c>
    </row>
    <row r="13" spans="1:19" ht="21.75">
      <c r="B13" s="83" t="s">
        <v>110</v>
      </c>
    </row>
    <row r="14" spans="1:19" ht="21.75">
      <c r="B14" s="93" t="s">
        <v>190</v>
      </c>
    </row>
    <row r="15" spans="1:19" ht="21.75">
      <c r="B15" s="93" t="s">
        <v>95</v>
      </c>
    </row>
    <row r="16" spans="1:19" ht="6" customHeight="1">
      <c r="B16" s="71"/>
    </row>
    <row r="17" spans="2:2" ht="21.75">
      <c r="B17" s="93" t="s">
        <v>191</v>
      </c>
    </row>
    <row r="18" spans="2:2" ht="6.75" customHeight="1">
      <c r="B18" s="71"/>
    </row>
    <row r="19" spans="2:2" ht="21.75">
      <c r="B19" s="93" t="s">
        <v>192</v>
      </c>
    </row>
    <row r="20" spans="2:2" ht="24">
      <c r="B20" s="71"/>
    </row>
    <row r="21" spans="2:2" ht="24">
      <c r="B21" s="71"/>
    </row>
    <row r="22" spans="2:2" ht="24">
      <c r="B22" s="71"/>
    </row>
    <row r="23" spans="2:2" ht="24">
      <c r="B23" s="71"/>
    </row>
  </sheetData>
  <mergeCells count="22">
    <mergeCell ref="R4:R5"/>
    <mergeCell ref="S4:S5"/>
    <mergeCell ref="A6:B6"/>
    <mergeCell ref="A7:B7"/>
    <mergeCell ref="A1:S1"/>
    <mergeCell ref="A2:S2"/>
    <mergeCell ref="A3:S3"/>
    <mergeCell ref="K4:K5"/>
    <mergeCell ref="L4:L5"/>
    <mergeCell ref="M4:M5"/>
    <mergeCell ref="N4:N5"/>
    <mergeCell ref="P4:P5"/>
    <mergeCell ref="Q4:Q5"/>
    <mergeCell ref="A4:A5"/>
    <mergeCell ref="B4:B5"/>
    <mergeCell ref="C4:C5"/>
    <mergeCell ref="J4:J5"/>
    <mergeCell ref="D4:E4"/>
    <mergeCell ref="F4:F5"/>
    <mergeCell ref="G4:G5"/>
    <mergeCell ref="H4:H5"/>
    <mergeCell ref="I4:I5"/>
  </mergeCells>
  <pageMargins left="0.25" right="0.25" top="0.75" bottom="0.75" header="0.3" footer="0.3"/>
  <pageSetup paperSize="9" scale="6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I29"/>
  <sheetViews>
    <sheetView topLeftCell="A19" zoomScale="80" zoomScaleNormal="80" workbookViewId="0">
      <selection activeCell="B22" sqref="B22"/>
    </sheetView>
  </sheetViews>
  <sheetFormatPr defaultColWidth="9.140625" defaultRowHeight="15"/>
  <cols>
    <col min="1" max="1" width="6.85546875" style="112" bestFit="1" customWidth="1"/>
    <col min="2" max="2" width="25.7109375" style="112" customWidth="1"/>
    <col min="3" max="3" width="23.42578125" style="112" customWidth="1"/>
    <col min="4" max="4" width="14.5703125" style="112" bestFit="1" customWidth="1"/>
    <col min="5" max="5" width="13.42578125" style="112" customWidth="1"/>
    <col min="6" max="6" width="12.7109375" style="112" bestFit="1" customWidth="1"/>
    <col min="7" max="7" width="13" style="112" customWidth="1"/>
    <col min="8" max="8" width="12.5703125" style="112" customWidth="1"/>
    <col min="9" max="9" width="10" style="112" bestFit="1" customWidth="1"/>
    <col min="10" max="16384" width="9.140625" style="112"/>
  </cols>
  <sheetData>
    <row r="1" spans="1:9" ht="27.75">
      <c r="A1" s="250" t="s">
        <v>26</v>
      </c>
      <c r="B1" s="251"/>
      <c r="C1" s="251"/>
      <c r="D1" s="251"/>
      <c r="E1" s="251"/>
      <c r="F1" s="251"/>
      <c r="G1" s="251"/>
      <c r="H1" s="251"/>
      <c r="I1" s="251"/>
    </row>
    <row r="2" spans="1:9" ht="27.75">
      <c r="A2" s="250" t="s">
        <v>0</v>
      </c>
      <c r="B2" s="251"/>
      <c r="C2" s="251"/>
      <c r="D2" s="251"/>
      <c r="E2" s="251"/>
      <c r="F2" s="251"/>
      <c r="G2" s="251"/>
      <c r="H2" s="251"/>
      <c r="I2" s="251"/>
    </row>
    <row r="3" spans="1:9" ht="27.75">
      <c r="A3" s="229" t="str">
        <f>+'งปม.-ดำเนินงาน'!A3:H3</f>
        <v>ณ 27 กรกฎาคม 2565</v>
      </c>
      <c r="B3" s="229"/>
      <c r="C3" s="229"/>
      <c r="D3" s="229"/>
      <c r="E3" s="229"/>
      <c r="F3" s="229"/>
      <c r="G3" s="229"/>
      <c r="H3" s="229"/>
      <c r="I3" s="229"/>
    </row>
    <row r="4" spans="1:9" ht="24">
      <c r="A4" s="252" t="s">
        <v>91</v>
      </c>
      <c r="B4" s="252"/>
      <c r="C4" s="252"/>
      <c r="D4" s="252"/>
      <c r="E4" s="252"/>
      <c r="F4" s="252"/>
      <c r="G4" s="252"/>
      <c r="H4" s="252"/>
      <c r="I4" s="252"/>
    </row>
    <row r="5" spans="1:9" ht="24">
      <c r="A5" s="113" t="s">
        <v>23</v>
      </c>
      <c r="B5" s="28" t="s">
        <v>24</v>
      </c>
      <c r="C5" s="28" t="s">
        <v>3</v>
      </c>
      <c r="D5" s="113" t="s">
        <v>4</v>
      </c>
      <c r="E5" s="113" t="s">
        <v>5</v>
      </c>
      <c r="F5" s="113" t="s">
        <v>6</v>
      </c>
      <c r="G5" s="113" t="s">
        <v>7</v>
      </c>
      <c r="H5" s="113" t="s">
        <v>6</v>
      </c>
      <c r="I5" s="113" t="s">
        <v>25</v>
      </c>
    </row>
    <row r="6" spans="1:9" ht="144">
      <c r="A6" s="48">
        <v>1</v>
      </c>
      <c r="B6" s="47" t="s">
        <v>92</v>
      </c>
      <c r="C6" s="47" t="s">
        <v>93</v>
      </c>
      <c r="D6" s="53">
        <v>189200</v>
      </c>
      <c r="E6" s="53">
        <v>86486</v>
      </c>
      <c r="F6" s="53">
        <f>D6-E6</f>
        <v>102714</v>
      </c>
      <c r="G6" s="53">
        <v>86166</v>
      </c>
      <c r="H6" s="53">
        <f>D6-G6</f>
        <v>103034</v>
      </c>
      <c r="I6" s="53">
        <f>G6*100/D6</f>
        <v>45.542283298097253</v>
      </c>
    </row>
    <row r="7" spans="1:9" ht="168">
      <c r="A7" s="50">
        <v>2</v>
      </c>
      <c r="B7" s="51" t="s">
        <v>105</v>
      </c>
      <c r="C7" s="51" t="s">
        <v>106</v>
      </c>
      <c r="D7" s="54">
        <v>90000</v>
      </c>
      <c r="E7" s="53">
        <v>60040</v>
      </c>
      <c r="F7" s="53">
        <f>D7-E7</f>
        <v>29960</v>
      </c>
      <c r="G7" s="53">
        <v>40040</v>
      </c>
      <c r="H7" s="53">
        <f>D7-G7</f>
        <v>49960</v>
      </c>
      <c r="I7" s="53">
        <f>G7*100/D7</f>
        <v>44.488888888888887</v>
      </c>
    </row>
    <row r="8" spans="1:9" ht="9" customHeight="1">
      <c r="A8" s="6"/>
      <c r="B8" s="7"/>
      <c r="C8" s="30"/>
      <c r="D8" s="27"/>
      <c r="E8" s="27"/>
      <c r="F8" s="26">
        <f>D8-E8</f>
        <v>0</v>
      </c>
      <c r="G8" s="27"/>
      <c r="H8" s="26">
        <f>D8-G8</f>
        <v>0</v>
      </c>
      <c r="I8" s="26"/>
    </row>
    <row r="9" spans="1:9" ht="24.75" thickBot="1">
      <c r="A9" s="31"/>
      <c r="B9" s="114" t="s">
        <v>9</v>
      </c>
      <c r="C9" s="114"/>
      <c r="D9" s="115">
        <f t="shared" ref="D9:I9" si="0">SUM(D6:D8)</f>
        <v>279200</v>
      </c>
      <c r="E9" s="115">
        <f t="shared" si="0"/>
        <v>146526</v>
      </c>
      <c r="F9" s="115">
        <f t="shared" si="0"/>
        <v>132674</v>
      </c>
      <c r="G9" s="115">
        <f t="shared" si="0"/>
        <v>126206</v>
      </c>
      <c r="H9" s="115">
        <f t="shared" si="0"/>
        <v>152994</v>
      </c>
      <c r="I9" s="115">
        <f t="shared" si="0"/>
        <v>90.03117218698614</v>
      </c>
    </row>
    <row r="10" spans="1:9" ht="8.25" customHeight="1" thickTop="1">
      <c r="A10" s="32"/>
      <c r="B10" s="116"/>
      <c r="C10" s="117"/>
      <c r="D10" s="118"/>
      <c r="E10" s="118"/>
      <c r="F10" s="118"/>
      <c r="G10" s="118"/>
      <c r="H10" s="118"/>
      <c r="I10" s="118"/>
    </row>
    <row r="12" spans="1:9" ht="24">
      <c r="A12" s="249" t="s">
        <v>151</v>
      </c>
      <c r="B12" s="249"/>
      <c r="C12" s="249"/>
      <c r="D12" s="249"/>
      <c r="E12" s="249"/>
      <c r="F12" s="249"/>
      <c r="G12" s="249"/>
      <c r="H12" s="249"/>
      <c r="I12" s="249"/>
    </row>
    <row r="13" spans="1:9" ht="24">
      <c r="A13" s="113" t="s">
        <v>23</v>
      </c>
      <c r="B13" s="28" t="s">
        <v>24</v>
      </c>
      <c r="C13" s="28" t="s">
        <v>3</v>
      </c>
      <c r="D13" s="113" t="s">
        <v>4</v>
      </c>
      <c r="E13" s="113" t="s">
        <v>5</v>
      </c>
      <c r="F13" s="113" t="s">
        <v>6</v>
      </c>
      <c r="G13" s="113" t="s">
        <v>7</v>
      </c>
      <c r="H13" s="113" t="s">
        <v>6</v>
      </c>
      <c r="I13" s="113" t="s">
        <v>25</v>
      </c>
    </row>
    <row r="14" spans="1:9" ht="120">
      <c r="A14" s="48">
        <v>1</v>
      </c>
      <c r="B14" s="47" t="s">
        <v>107</v>
      </c>
      <c r="C14" s="47" t="s">
        <v>108</v>
      </c>
      <c r="D14" s="53">
        <v>180000</v>
      </c>
      <c r="E14" s="53">
        <v>180000</v>
      </c>
      <c r="F14" s="53">
        <f>D14-E14</f>
        <v>0</v>
      </c>
      <c r="G14" s="53">
        <v>154812</v>
      </c>
      <c r="H14" s="53">
        <f>D14-G14</f>
        <v>25188</v>
      </c>
      <c r="I14" s="53">
        <f>G14*100/D14</f>
        <v>86.006666666666661</v>
      </c>
    </row>
    <row r="15" spans="1:9" ht="24">
      <c r="A15" s="6"/>
      <c r="B15" s="7"/>
      <c r="C15" s="30"/>
      <c r="D15" s="27"/>
      <c r="E15" s="27"/>
      <c r="F15" s="52">
        <f>D15-E15</f>
        <v>0</v>
      </c>
      <c r="G15" s="27"/>
      <c r="H15" s="52">
        <f>D15-G15</f>
        <v>0</v>
      </c>
      <c r="I15" s="52"/>
    </row>
    <row r="16" spans="1:9" ht="24.75" thickBot="1">
      <c r="A16" s="31"/>
      <c r="B16" s="114" t="s">
        <v>9</v>
      </c>
      <c r="C16" s="114"/>
      <c r="D16" s="115">
        <f t="shared" ref="D16:I16" si="1">SUM(D14:D15)</f>
        <v>180000</v>
      </c>
      <c r="E16" s="115">
        <f t="shared" si="1"/>
        <v>180000</v>
      </c>
      <c r="F16" s="115">
        <f t="shared" si="1"/>
        <v>0</v>
      </c>
      <c r="G16" s="115">
        <f t="shared" si="1"/>
        <v>154812</v>
      </c>
      <c r="H16" s="115">
        <f t="shared" si="1"/>
        <v>25188</v>
      </c>
      <c r="I16" s="115">
        <f t="shared" si="1"/>
        <v>86.006666666666661</v>
      </c>
    </row>
    <row r="17" spans="1:9" ht="9.75" customHeight="1" thickTop="1"/>
    <row r="18" spans="1:9" ht="7.5" customHeight="1">
      <c r="A18" s="32"/>
      <c r="B18" s="117"/>
      <c r="C18" s="117"/>
      <c r="D18" s="118"/>
      <c r="E18" s="118"/>
      <c r="F18" s="118"/>
      <c r="G18" s="118"/>
      <c r="H18" s="118"/>
      <c r="I18" s="118"/>
    </row>
    <row r="19" spans="1:9" ht="24">
      <c r="A19" s="247" t="s">
        <v>136</v>
      </c>
      <c r="B19" s="248"/>
      <c r="C19" s="248"/>
      <c r="D19" s="248"/>
      <c r="E19" s="248"/>
      <c r="F19" s="248"/>
      <c r="G19" s="248"/>
      <c r="H19" s="248"/>
      <c r="I19" s="248"/>
    </row>
    <row r="20" spans="1:9" ht="24">
      <c r="A20" s="113" t="s">
        <v>23</v>
      </c>
      <c r="B20" s="28" t="s">
        <v>24</v>
      </c>
      <c r="C20" s="28" t="s">
        <v>3</v>
      </c>
      <c r="D20" s="113" t="s">
        <v>4</v>
      </c>
      <c r="E20" s="113" t="s">
        <v>5</v>
      </c>
      <c r="F20" s="113" t="s">
        <v>6</v>
      </c>
      <c r="G20" s="113" t="s">
        <v>7</v>
      </c>
      <c r="H20" s="113" t="s">
        <v>6</v>
      </c>
      <c r="I20" s="113" t="s">
        <v>25</v>
      </c>
    </row>
    <row r="21" spans="1:9" ht="48">
      <c r="A21" s="3">
        <v>1</v>
      </c>
      <c r="B21" s="4" t="s">
        <v>152</v>
      </c>
      <c r="C21" s="64" t="s">
        <v>153</v>
      </c>
      <c r="D21" s="26">
        <v>60000</v>
      </c>
      <c r="E21" s="26">
        <v>60000</v>
      </c>
      <c r="F21" s="26">
        <f>D21-E21</f>
        <v>0</v>
      </c>
      <c r="G21" s="26">
        <v>0</v>
      </c>
      <c r="H21" s="26">
        <f>+D21-G21</f>
        <v>60000</v>
      </c>
      <c r="I21" s="26">
        <f>G21*100/D21</f>
        <v>0</v>
      </c>
    </row>
    <row r="22" spans="1:9" ht="48">
      <c r="A22" s="3">
        <v>2</v>
      </c>
      <c r="B22" s="4" t="s">
        <v>134</v>
      </c>
      <c r="C22" s="64" t="s">
        <v>154</v>
      </c>
      <c r="D22" s="27">
        <v>20000</v>
      </c>
      <c r="E22" s="27">
        <v>20000</v>
      </c>
      <c r="F22" s="27">
        <f>+D22-E22</f>
        <v>0</v>
      </c>
      <c r="G22" s="27"/>
      <c r="H22" s="27">
        <f>+D22-G22</f>
        <v>20000</v>
      </c>
      <c r="I22" s="27">
        <f>G22*100/D22</f>
        <v>0</v>
      </c>
    </row>
    <row r="23" spans="1:9" ht="24.75" thickBot="1">
      <c r="A23" s="31"/>
      <c r="B23" s="114" t="s">
        <v>9</v>
      </c>
      <c r="C23" s="114"/>
      <c r="D23" s="115">
        <f>SUM(D21:D21)</f>
        <v>60000</v>
      </c>
      <c r="E23" s="115">
        <f>SUM(E21:E21)</f>
        <v>60000</v>
      </c>
      <c r="F23" s="115">
        <f>SUM(F21:F21)</f>
        <v>0</v>
      </c>
      <c r="G23" s="115">
        <f>SUM(G21:G21)</f>
        <v>0</v>
      </c>
      <c r="H23" s="115">
        <f>SUM(H21:H21)</f>
        <v>60000</v>
      </c>
      <c r="I23" s="115">
        <f>G23*100/D23</f>
        <v>0</v>
      </c>
    </row>
    <row r="24" spans="1:9" ht="15.75" thickTop="1"/>
    <row r="25" spans="1:9" ht="24">
      <c r="A25" s="245" t="s">
        <v>135</v>
      </c>
      <c r="B25" s="246"/>
      <c r="C25" s="246"/>
      <c r="D25" s="246"/>
      <c r="E25" s="246"/>
      <c r="F25" s="246"/>
      <c r="G25" s="246"/>
      <c r="H25" s="246"/>
      <c r="I25" s="246"/>
    </row>
    <row r="26" spans="1:9" ht="24">
      <c r="A26" s="113" t="s">
        <v>23</v>
      </c>
      <c r="B26" s="28" t="s">
        <v>24</v>
      </c>
      <c r="C26" s="28" t="s">
        <v>3</v>
      </c>
      <c r="D26" s="113" t="s">
        <v>4</v>
      </c>
      <c r="E26" s="113" t="s">
        <v>5</v>
      </c>
      <c r="F26" s="113" t="s">
        <v>6</v>
      </c>
      <c r="G26" s="113" t="s">
        <v>7</v>
      </c>
      <c r="H26" s="113" t="s">
        <v>6</v>
      </c>
      <c r="I26" s="113" t="s">
        <v>25</v>
      </c>
    </row>
    <row r="27" spans="1:9" ht="96">
      <c r="A27" s="3">
        <v>1</v>
      </c>
      <c r="B27" s="4" t="s">
        <v>133</v>
      </c>
      <c r="C27" s="62" t="s">
        <v>132</v>
      </c>
      <c r="D27" s="26">
        <v>1200000</v>
      </c>
      <c r="E27" s="26">
        <v>546760</v>
      </c>
      <c r="F27" s="26">
        <f>D27-E27</f>
        <v>653240</v>
      </c>
      <c r="G27" s="26">
        <v>477620</v>
      </c>
      <c r="H27" s="26">
        <f>D27-G27</f>
        <v>722380</v>
      </c>
      <c r="I27" s="26">
        <f>G27*100/D27</f>
        <v>39.801666666666669</v>
      </c>
    </row>
    <row r="28" spans="1:9" ht="24.75" thickBot="1">
      <c r="A28" s="31"/>
      <c r="B28" s="114" t="s">
        <v>9</v>
      </c>
      <c r="C28" s="114"/>
      <c r="D28" s="115">
        <f>SUM(D27:D27)</f>
        <v>1200000</v>
      </c>
      <c r="E28" s="115">
        <f>SUM(E27:E27)</f>
        <v>546760</v>
      </c>
      <c r="F28" s="115">
        <f>SUM(F27:F27)</f>
        <v>653240</v>
      </c>
      <c r="G28" s="115">
        <f>SUM(G27:G27)</f>
        <v>477620</v>
      </c>
      <c r="H28" s="115">
        <f>SUM(H27:H27)</f>
        <v>722380</v>
      </c>
      <c r="I28" s="115">
        <f>G28*100/D28</f>
        <v>39.801666666666669</v>
      </c>
    </row>
    <row r="29" spans="1:9" ht="15.75" thickTop="1"/>
  </sheetData>
  <mergeCells count="7">
    <mergeCell ref="A25:I25"/>
    <mergeCell ref="A19:I19"/>
    <mergeCell ref="A12:I12"/>
    <mergeCell ref="A3:I3"/>
    <mergeCell ref="A1:I1"/>
    <mergeCell ref="A2:I2"/>
    <mergeCell ref="A4:I4"/>
  </mergeCells>
  <pageMargins left="0.25" right="0.2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I41"/>
  <sheetViews>
    <sheetView zoomScale="85" zoomScaleNormal="85" workbookViewId="0">
      <selection sqref="A1:I1"/>
    </sheetView>
  </sheetViews>
  <sheetFormatPr defaultColWidth="9.140625" defaultRowHeight="15"/>
  <cols>
    <col min="1" max="1" width="6.85546875" style="112" bestFit="1" customWidth="1"/>
    <col min="2" max="2" width="73.5703125" style="112" customWidth="1"/>
    <col min="3" max="3" width="24.85546875" style="112" bestFit="1" customWidth="1"/>
    <col min="4" max="5" width="15.42578125" style="112" customWidth="1"/>
    <col min="6" max="6" width="14.7109375" style="112" customWidth="1"/>
    <col min="7" max="7" width="10.42578125" style="112" customWidth="1"/>
    <col min="8" max="9" width="14.7109375" style="112" customWidth="1"/>
    <col min="10" max="16384" width="9.140625" style="112"/>
  </cols>
  <sheetData>
    <row r="1" spans="1:9" ht="27.75">
      <c r="A1" s="250" t="s">
        <v>155</v>
      </c>
      <c r="B1" s="251"/>
      <c r="C1" s="251"/>
      <c r="D1" s="251"/>
      <c r="E1" s="251"/>
      <c r="F1" s="251"/>
      <c r="G1" s="251"/>
      <c r="H1" s="251"/>
      <c r="I1" s="251"/>
    </row>
    <row r="2" spans="1:9" ht="27.75">
      <c r="A2" s="250" t="s">
        <v>0</v>
      </c>
      <c r="B2" s="251"/>
      <c r="C2" s="251"/>
      <c r="D2" s="251"/>
      <c r="E2" s="251"/>
      <c r="F2" s="251"/>
      <c r="G2" s="251"/>
      <c r="H2" s="251"/>
      <c r="I2" s="251"/>
    </row>
    <row r="3" spans="1:9" ht="27.75">
      <c r="A3" s="229" t="str">
        <f>+'งปม.-ดำเนินงาน'!A3:H3</f>
        <v>ณ 27 กรกฎาคม 2565</v>
      </c>
      <c r="B3" s="229"/>
      <c r="C3" s="229"/>
      <c r="D3" s="229"/>
      <c r="E3" s="229"/>
      <c r="F3" s="229"/>
      <c r="G3" s="229"/>
      <c r="H3" s="229"/>
      <c r="I3" s="229"/>
    </row>
    <row r="4" spans="1:9" ht="27.75">
      <c r="A4" s="253" t="s">
        <v>197</v>
      </c>
      <c r="B4" s="253"/>
      <c r="C4" s="253"/>
      <c r="D4" s="253"/>
      <c r="E4" s="253"/>
      <c r="F4" s="253"/>
      <c r="G4" s="253"/>
      <c r="H4" s="253"/>
      <c r="I4" s="253"/>
    </row>
    <row r="5" spans="1:9" ht="24">
      <c r="A5" s="1" t="s">
        <v>1</v>
      </c>
      <c r="B5" s="1" t="s">
        <v>2</v>
      </c>
      <c r="C5" s="1" t="s">
        <v>3</v>
      </c>
      <c r="D5" s="2" t="s">
        <v>4</v>
      </c>
      <c r="E5" s="1" t="s">
        <v>5</v>
      </c>
      <c r="F5" s="1" t="s">
        <v>6</v>
      </c>
      <c r="G5" s="1" t="s">
        <v>7</v>
      </c>
      <c r="H5" s="1" t="s">
        <v>6</v>
      </c>
      <c r="I5" s="1" t="s">
        <v>8</v>
      </c>
    </row>
    <row r="6" spans="1:9" ht="24">
      <c r="A6" s="3">
        <v>1</v>
      </c>
      <c r="B6" s="4" t="s">
        <v>156</v>
      </c>
      <c r="C6" s="5" t="s">
        <v>157</v>
      </c>
      <c r="D6" s="26">
        <v>288000</v>
      </c>
      <c r="E6" s="26">
        <v>288000</v>
      </c>
      <c r="F6" s="26">
        <f t="shared" ref="F6:F20" si="0">D6-E6</f>
        <v>0</v>
      </c>
      <c r="G6" s="26">
        <v>0</v>
      </c>
      <c r="H6" s="26">
        <f t="shared" ref="H6:H20" si="1">D6-G6</f>
        <v>288000</v>
      </c>
      <c r="I6" s="26">
        <f>G6*100/D6</f>
        <v>0</v>
      </c>
    </row>
    <row r="7" spans="1:9" ht="24">
      <c r="A7" s="3">
        <v>2</v>
      </c>
      <c r="B7" s="4" t="s">
        <v>158</v>
      </c>
      <c r="C7" s="5" t="s">
        <v>159</v>
      </c>
      <c r="D7" s="26">
        <v>288000</v>
      </c>
      <c r="E7" s="26">
        <v>288000</v>
      </c>
      <c r="F7" s="26">
        <f t="shared" si="0"/>
        <v>0</v>
      </c>
      <c r="G7" s="26">
        <v>0</v>
      </c>
      <c r="H7" s="26">
        <f t="shared" si="1"/>
        <v>288000</v>
      </c>
      <c r="I7" s="26">
        <f>G7*100/D7</f>
        <v>0</v>
      </c>
    </row>
    <row r="8" spans="1:9" ht="24">
      <c r="A8" s="3">
        <v>3</v>
      </c>
      <c r="B8" s="4" t="s">
        <v>160</v>
      </c>
      <c r="C8" s="5" t="s">
        <v>161</v>
      </c>
      <c r="D8" s="26">
        <v>360000</v>
      </c>
      <c r="E8" s="26">
        <v>360000</v>
      </c>
      <c r="F8" s="26">
        <f t="shared" si="0"/>
        <v>0</v>
      </c>
      <c r="G8" s="26">
        <v>0</v>
      </c>
      <c r="H8" s="26">
        <f t="shared" si="1"/>
        <v>360000</v>
      </c>
      <c r="I8" s="26">
        <f t="shared" ref="I8:I20" si="2">G8*100/D8</f>
        <v>0</v>
      </c>
    </row>
    <row r="9" spans="1:9" ht="24">
      <c r="A9" s="3">
        <v>4</v>
      </c>
      <c r="B9" s="4" t="s">
        <v>162</v>
      </c>
      <c r="C9" s="5" t="s">
        <v>163</v>
      </c>
      <c r="D9" s="26">
        <v>360000</v>
      </c>
      <c r="E9" s="26">
        <v>360000</v>
      </c>
      <c r="F9" s="26">
        <f t="shared" si="0"/>
        <v>0</v>
      </c>
      <c r="G9" s="26">
        <v>0</v>
      </c>
      <c r="H9" s="26">
        <f t="shared" si="1"/>
        <v>360000</v>
      </c>
      <c r="I9" s="26">
        <f t="shared" si="2"/>
        <v>0</v>
      </c>
    </row>
    <row r="10" spans="1:9" ht="24">
      <c r="A10" s="3">
        <v>5</v>
      </c>
      <c r="B10" s="4" t="s">
        <v>164</v>
      </c>
      <c r="C10" s="5" t="s">
        <v>165</v>
      </c>
      <c r="D10" s="26">
        <v>288000</v>
      </c>
      <c r="E10" s="26">
        <v>288000</v>
      </c>
      <c r="F10" s="26">
        <f t="shared" si="0"/>
        <v>0</v>
      </c>
      <c r="G10" s="26">
        <v>0</v>
      </c>
      <c r="H10" s="26">
        <f t="shared" si="1"/>
        <v>288000</v>
      </c>
      <c r="I10" s="26">
        <f t="shared" si="2"/>
        <v>0</v>
      </c>
    </row>
    <row r="11" spans="1:9" ht="24">
      <c r="A11" s="3">
        <v>6</v>
      </c>
      <c r="B11" s="4" t="s">
        <v>166</v>
      </c>
      <c r="C11" s="5" t="s">
        <v>167</v>
      </c>
      <c r="D11" s="26">
        <v>360000</v>
      </c>
      <c r="E11" s="26">
        <v>360000</v>
      </c>
      <c r="F11" s="26">
        <f t="shared" si="0"/>
        <v>0</v>
      </c>
      <c r="G11" s="26">
        <v>0</v>
      </c>
      <c r="H11" s="26">
        <f t="shared" si="1"/>
        <v>360000</v>
      </c>
      <c r="I11" s="26">
        <f t="shared" si="2"/>
        <v>0</v>
      </c>
    </row>
    <row r="12" spans="1:9" ht="24">
      <c r="A12" s="3">
        <v>7</v>
      </c>
      <c r="B12" s="4" t="s">
        <v>168</v>
      </c>
      <c r="C12" s="5" t="s">
        <v>169</v>
      </c>
      <c r="D12" s="26">
        <v>360000</v>
      </c>
      <c r="E12" s="26">
        <v>360000</v>
      </c>
      <c r="F12" s="26">
        <f t="shared" si="0"/>
        <v>0</v>
      </c>
      <c r="G12" s="26">
        <v>0</v>
      </c>
      <c r="H12" s="26">
        <f t="shared" si="1"/>
        <v>360000</v>
      </c>
      <c r="I12" s="26">
        <f t="shared" si="2"/>
        <v>0</v>
      </c>
    </row>
    <row r="13" spans="1:9" ht="24">
      <c r="A13" s="3">
        <v>8</v>
      </c>
      <c r="B13" s="4" t="s">
        <v>170</v>
      </c>
      <c r="C13" s="5" t="s">
        <v>171</v>
      </c>
      <c r="D13" s="26">
        <v>288000</v>
      </c>
      <c r="E13" s="26">
        <v>288000</v>
      </c>
      <c r="F13" s="26">
        <f t="shared" si="0"/>
        <v>0</v>
      </c>
      <c r="G13" s="26">
        <v>0</v>
      </c>
      <c r="H13" s="26">
        <f t="shared" si="1"/>
        <v>288000</v>
      </c>
      <c r="I13" s="26">
        <f t="shared" si="2"/>
        <v>0</v>
      </c>
    </row>
    <row r="14" spans="1:9" ht="48">
      <c r="A14" s="3">
        <v>9</v>
      </c>
      <c r="B14" s="4" t="s">
        <v>172</v>
      </c>
      <c r="C14" s="5" t="s">
        <v>173</v>
      </c>
      <c r="D14" s="26">
        <v>360000</v>
      </c>
      <c r="E14" s="26">
        <v>360000</v>
      </c>
      <c r="F14" s="26">
        <f t="shared" si="0"/>
        <v>0</v>
      </c>
      <c r="G14" s="26">
        <v>0</v>
      </c>
      <c r="H14" s="26">
        <f t="shared" si="1"/>
        <v>360000</v>
      </c>
      <c r="I14" s="26">
        <f t="shared" si="2"/>
        <v>0</v>
      </c>
    </row>
    <row r="15" spans="1:9" ht="24">
      <c r="A15" s="3">
        <v>10</v>
      </c>
      <c r="B15" s="4" t="s">
        <v>174</v>
      </c>
      <c r="C15" s="5" t="s">
        <v>175</v>
      </c>
      <c r="D15" s="26">
        <v>288000</v>
      </c>
      <c r="E15" s="26">
        <v>288000</v>
      </c>
      <c r="F15" s="26">
        <f t="shared" si="0"/>
        <v>0</v>
      </c>
      <c r="G15" s="26">
        <v>0</v>
      </c>
      <c r="H15" s="26">
        <f t="shared" si="1"/>
        <v>288000</v>
      </c>
      <c r="I15" s="26">
        <f t="shared" si="2"/>
        <v>0</v>
      </c>
    </row>
    <row r="16" spans="1:9" ht="24">
      <c r="A16" s="3">
        <v>11</v>
      </c>
      <c r="B16" s="4" t="s">
        <v>176</v>
      </c>
      <c r="C16" s="5" t="s">
        <v>177</v>
      </c>
      <c r="D16" s="26">
        <v>288000</v>
      </c>
      <c r="E16" s="26">
        <v>288000</v>
      </c>
      <c r="F16" s="26">
        <f t="shared" si="0"/>
        <v>0</v>
      </c>
      <c r="G16" s="26">
        <v>0</v>
      </c>
      <c r="H16" s="26">
        <f t="shared" si="1"/>
        <v>288000</v>
      </c>
      <c r="I16" s="26">
        <f t="shared" si="2"/>
        <v>0</v>
      </c>
    </row>
    <row r="17" spans="1:9" ht="24">
      <c r="A17" s="3">
        <v>12</v>
      </c>
      <c r="B17" s="4" t="s">
        <v>178</v>
      </c>
      <c r="C17" s="5" t="s">
        <v>179</v>
      </c>
      <c r="D17" s="26">
        <v>288000</v>
      </c>
      <c r="E17" s="26">
        <v>288000</v>
      </c>
      <c r="F17" s="26">
        <f t="shared" si="0"/>
        <v>0</v>
      </c>
      <c r="G17" s="26">
        <v>0</v>
      </c>
      <c r="H17" s="26">
        <f t="shared" si="1"/>
        <v>288000</v>
      </c>
      <c r="I17" s="26">
        <f t="shared" si="2"/>
        <v>0</v>
      </c>
    </row>
    <row r="18" spans="1:9" ht="24">
      <c r="A18" s="3">
        <v>13</v>
      </c>
      <c r="B18" s="4" t="s">
        <v>180</v>
      </c>
      <c r="C18" s="5" t="s">
        <v>181</v>
      </c>
      <c r="D18" s="26">
        <v>288000</v>
      </c>
      <c r="E18" s="26">
        <v>288000</v>
      </c>
      <c r="F18" s="26">
        <f t="shared" si="0"/>
        <v>0</v>
      </c>
      <c r="G18" s="26">
        <v>0</v>
      </c>
      <c r="H18" s="26">
        <f t="shared" si="1"/>
        <v>288000</v>
      </c>
      <c r="I18" s="26">
        <f t="shared" si="2"/>
        <v>0</v>
      </c>
    </row>
    <row r="19" spans="1:9" ht="24">
      <c r="A19" s="3">
        <v>14</v>
      </c>
      <c r="B19" s="7" t="s">
        <v>182</v>
      </c>
      <c r="C19" s="8" t="s">
        <v>183</v>
      </c>
      <c r="D19" s="26">
        <v>288000</v>
      </c>
      <c r="E19" s="26">
        <v>288000</v>
      </c>
      <c r="F19" s="26">
        <f t="shared" si="0"/>
        <v>0</v>
      </c>
      <c r="G19" s="26">
        <v>0</v>
      </c>
      <c r="H19" s="26">
        <f t="shared" si="1"/>
        <v>288000</v>
      </c>
      <c r="I19" s="26">
        <f t="shared" si="2"/>
        <v>0</v>
      </c>
    </row>
    <row r="20" spans="1:9" ht="24">
      <c r="A20" s="3">
        <v>15</v>
      </c>
      <c r="B20" s="7" t="s">
        <v>184</v>
      </c>
      <c r="C20" s="8" t="s">
        <v>185</v>
      </c>
      <c r="D20" s="26">
        <v>360000</v>
      </c>
      <c r="E20" s="26">
        <v>360000</v>
      </c>
      <c r="F20" s="26">
        <f t="shared" si="0"/>
        <v>0</v>
      </c>
      <c r="G20" s="26">
        <v>0</v>
      </c>
      <c r="H20" s="26">
        <f t="shared" si="1"/>
        <v>360000</v>
      </c>
      <c r="I20" s="26">
        <f t="shared" si="2"/>
        <v>0</v>
      </c>
    </row>
    <row r="21" spans="1:9" ht="24">
      <c r="A21" s="9"/>
      <c r="B21" s="28" t="s">
        <v>200</v>
      </c>
      <c r="C21" s="28"/>
      <c r="D21" s="29">
        <f>SUM(D6:D20)</f>
        <v>4752000</v>
      </c>
      <c r="E21" s="29">
        <f>SUM(E6:E20)</f>
        <v>4752000</v>
      </c>
      <c r="F21" s="29">
        <f>SUM(F6:F20)</f>
        <v>0</v>
      </c>
      <c r="G21" s="29">
        <f>SUM(G6:G20)</f>
        <v>0</v>
      </c>
      <c r="H21" s="29">
        <f>SUM(H6:H20)</f>
        <v>4752000</v>
      </c>
      <c r="I21" s="29">
        <f>G21*100/D21</f>
        <v>0</v>
      </c>
    </row>
    <row r="23" spans="1:9" ht="27.75">
      <c r="A23" s="253" t="s">
        <v>198</v>
      </c>
      <c r="B23" s="253"/>
      <c r="C23" s="253"/>
      <c r="D23" s="253"/>
      <c r="E23" s="253"/>
      <c r="F23" s="253"/>
      <c r="G23" s="253"/>
      <c r="H23" s="253"/>
      <c r="I23" s="253"/>
    </row>
    <row r="24" spans="1:9" ht="24">
      <c r="A24" s="1" t="s">
        <v>1</v>
      </c>
      <c r="B24" s="1" t="s">
        <v>2</v>
      </c>
      <c r="C24" s="1" t="s">
        <v>3</v>
      </c>
      <c r="D24" s="2" t="s">
        <v>4</v>
      </c>
      <c r="E24" s="1" t="s">
        <v>5</v>
      </c>
      <c r="F24" s="1" t="s">
        <v>6</v>
      </c>
      <c r="G24" s="1" t="s">
        <v>7</v>
      </c>
      <c r="H24" s="1" t="s">
        <v>6</v>
      </c>
      <c r="I24" s="1" t="s">
        <v>8</v>
      </c>
    </row>
    <row r="25" spans="1:9" ht="24">
      <c r="A25" s="3">
        <v>1</v>
      </c>
      <c r="B25" s="4" t="s">
        <v>156</v>
      </c>
      <c r="C25" s="5" t="s">
        <v>157</v>
      </c>
      <c r="D25" s="26">
        <v>96750</v>
      </c>
      <c r="E25" s="26">
        <v>0</v>
      </c>
      <c r="F25" s="26">
        <f t="shared" ref="F25:F39" si="3">D25-E25</f>
        <v>96750</v>
      </c>
      <c r="G25" s="26">
        <v>0</v>
      </c>
      <c r="H25" s="26">
        <f t="shared" ref="H25:H39" si="4">D25-G25</f>
        <v>96750</v>
      </c>
      <c r="I25" s="26">
        <f>G25*100/D25</f>
        <v>0</v>
      </c>
    </row>
    <row r="26" spans="1:9" ht="24">
      <c r="A26" s="3">
        <v>2</v>
      </c>
      <c r="B26" s="4" t="s">
        <v>158</v>
      </c>
      <c r="C26" s="5" t="s">
        <v>159</v>
      </c>
      <c r="D26" s="26">
        <v>96750</v>
      </c>
      <c r="E26" s="26">
        <v>10100</v>
      </c>
      <c r="F26" s="26">
        <f t="shared" si="3"/>
        <v>86650</v>
      </c>
      <c r="G26" s="26">
        <v>0</v>
      </c>
      <c r="H26" s="26">
        <f t="shared" si="4"/>
        <v>96750</v>
      </c>
      <c r="I26" s="26">
        <f>G26*100/D26</f>
        <v>0</v>
      </c>
    </row>
    <row r="27" spans="1:9" ht="24">
      <c r="A27" s="3">
        <v>3</v>
      </c>
      <c r="B27" s="4" t="s">
        <v>160</v>
      </c>
      <c r="C27" s="5" t="s">
        <v>161</v>
      </c>
      <c r="D27" s="26">
        <v>130500</v>
      </c>
      <c r="E27" s="26">
        <v>4300</v>
      </c>
      <c r="F27" s="26">
        <f t="shared" si="3"/>
        <v>126200</v>
      </c>
      <c r="G27" s="26">
        <v>0</v>
      </c>
      <c r="H27" s="26">
        <f t="shared" si="4"/>
        <v>130500</v>
      </c>
      <c r="I27" s="26">
        <f t="shared" ref="I27:I39" si="5">G27*100/D27</f>
        <v>0</v>
      </c>
    </row>
    <row r="28" spans="1:9" ht="24">
      <c r="A28" s="3">
        <v>4</v>
      </c>
      <c r="B28" s="4" t="s">
        <v>162</v>
      </c>
      <c r="C28" s="5" t="s">
        <v>163</v>
      </c>
      <c r="D28" s="26">
        <v>130500</v>
      </c>
      <c r="E28" s="26">
        <v>23250</v>
      </c>
      <c r="F28" s="26">
        <f t="shared" si="3"/>
        <v>107250</v>
      </c>
      <c r="G28" s="26">
        <v>0</v>
      </c>
      <c r="H28" s="26">
        <f t="shared" si="4"/>
        <v>130500</v>
      </c>
      <c r="I28" s="26">
        <f t="shared" si="5"/>
        <v>0</v>
      </c>
    </row>
    <row r="29" spans="1:9" ht="24">
      <c r="A29" s="3">
        <v>5</v>
      </c>
      <c r="B29" s="4" t="s">
        <v>164</v>
      </c>
      <c r="C29" s="5" t="s">
        <v>165</v>
      </c>
      <c r="D29" s="26">
        <v>96750</v>
      </c>
      <c r="E29" s="26">
        <v>0</v>
      </c>
      <c r="F29" s="26">
        <f t="shared" si="3"/>
        <v>96750</v>
      </c>
      <c r="G29" s="26">
        <v>0</v>
      </c>
      <c r="H29" s="26">
        <f t="shared" si="4"/>
        <v>96750</v>
      </c>
      <c r="I29" s="26">
        <f t="shared" si="5"/>
        <v>0</v>
      </c>
    </row>
    <row r="30" spans="1:9" ht="24">
      <c r="A30" s="3">
        <v>6</v>
      </c>
      <c r="B30" s="4" t="s">
        <v>166</v>
      </c>
      <c r="C30" s="5" t="s">
        <v>167</v>
      </c>
      <c r="D30" s="26">
        <v>130500</v>
      </c>
      <c r="E30" s="26">
        <v>39186</v>
      </c>
      <c r="F30" s="26">
        <f t="shared" si="3"/>
        <v>91314</v>
      </c>
      <c r="G30" s="26">
        <v>0</v>
      </c>
      <c r="H30" s="26">
        <f t="shared" si="4"/>
        <v>130500</v>
      </c>
      <c r="I30" s="26">
        <f t="shared" si="5"/>
        <v>0</v>
      </c>
    </row>
    <row r="31" spans="1:9" ht="24">
      <c r="A31" s="3">
        <v>7</v>
      </c>
      <c r="B31" s="4" t="s">
        <v>168</v>
      </c>
      <c r="C31" s="5" t="s">
        <v>169</v>
      </c>
      <c r="D31" s="26">
        <v>130500</v>
      </c>
      <c r="E31" s="26">
        <v>9600</v>
      </c>
      <c r="F31" s="26">
        <f t="shared" si="3"/>
        <v>120900</v>
      </c>
      <c r="G31" s="26">
        <v>0</v>
      </c>
      <c r="H31" s="26">
        <f t="shared" si="4"/>
        <v>130500</v>
      </c>
      <c r="I31" s="26">
        <f t="shared" si="5"/>
        <v>0</v>
      </c>
    </row>
    <row r="32" spans="1:9" ht="24">
      <c r="A32" s="3">
        <v>8</v>
      </c>
      <c r="B32" s="4" t="s">
        <v>170</v>
      </c>
      <c r="C32" s="5" t="s">
        <v>171</v>
      </c>
      <c r="D32" s="26">
        <v>96750</v>
      </c>
      <c r="E32" s="26">
        <v>36900</v>
      </c>
      <c r="F32" s="26">
        <f t="shared" si="3"/>
        <v>59850</v>
      </c>
      <c r="G32" s="26">
        <v>0</v>
      </c>
      <c r="H32" s="26">
        <f t="shared" si="4"/>
        <v>96750</v>
      </c>
      <c r="I32" s="26">
        <f t="shared" si="5"/>
        <v>0</v>
      </c>
    </row>
    <row r="33" spans="1:9" ht="48">
      <c r="A33" s="3">
        <v>9</v>
      </c>
      <c r="B33" s="4" t="s">
        <v>172</v>
      </c>
      <c r="C33" s="5" t="s">
        <v>173</v>
      </c>
      <c r="D33" s="26">
        <v>130500</v>
      </c>
      <c r="E33" s="26">
        <v>5000</v>
      </c>
      <c r="F33" s="26">
        <f t="shared" si="3"/>
        <v>125500</v>
      </c>
      <c r="G33" s="26">
        <v>0</v>
      </c>
      <c r="H33" s="26">
        <f t="shared" si="4"/>
        <v>130500</v>
      </c>
      <c r="I33" s="26">
        <f t="shared" si="5"/>
        <v>0</v>
      </c>
    </row>
    <row r="34" spans="1:9" ht="24">
      <c r="A34" s="3">
        <v>10</v>
      </c>
      <c r="B34" s="4" t="s">
        <v>174</v>
      </c>
      <c r="C34" s="5" t="s">
        <v>175</v>
      </c>
      <c r="D34" s="26">
        <v>96750</v>
      </c>
      <c r="E34" s="26">
        <v>0</v>
      </c>
      <c r="F34" s="26">
        <f t="shared" si="3"/>
        <v>96750</v>
      </c>
      <c r="G34" s="26">
        <v>0</v>
      </c>
      <c r="H34" s="26">
        <f t="shared" si="4"/>
        <v>96750</v>
      </c>
      <c r="I34" s="26">
        <f t="shared" si="5"/>
        <v>0</v>
      </c>
    </row>
    <row r="35" spans="1:9" ht="24">
      <c r="A35" s="3">
        <v>11</v>
      </c>
      <c r="B35" s="4" t="s">
        <v>176</v>
      </c>
      <c r="C35" s="5" t="s">
        <v>177</v>
      </c>
      <c r="D35" s="26">
        <v>96750</v>
      </c>
      <c r="E35" s="26">
        <v>0</v>
      </c>
      <c r="F35" s="26">
        <f t="shared" si="3"/>
        <v>96750</v>
      </c>
      <c r="G35" s="26">
        <v>0</v>
      </c>
      <c r="H35" s="26">
        <f t="shared" si="4"/>
        <v>96750</v>
      </c>
      <c r="I35" s="26">
        <f t="shared" si="5"/>
        <v>0</v>
      </c>
    </row>
    <row r="36" spans="1:9" ht="24">
      <c r="A36" s="3">
        <v>12</v>
      </c>
      <c r="B36" s="4" t="s">
        <v>178</v>
      </c>
      <c r="C36" s="5" t="s">
        <v>179</v>
      </c>
      <c r="D36" s="26">
        <v>96750</v>
      </c>
      <c r="E36" s="26">
        <v>0</v>
      </c>
      <c r="F36" s="26">
        <f t="shared" si="3"/>
        <v>96750</v>
      </c>
      <c r="G36" s="26">
        <v>0</v>
      </c>
      <c r="H36" s="26">
        <f t="shared" si="4"/>
        <v>96750</v>
      </c>
      <c r="I36" s="26">
        <f t="shared" si="5"/>
        <v>0</v>
      </c>
    </row>
    <row r="37" spans="1:9" ht="24">
      <c r="A37" s="3">
        <v>13</v>
      </c>
      <c r="B37" s="4" t="s">
        <v>180</v>
      </c>
      <c r="C37" s="5" t="s">
        <v>181</v>
      </c>
      <c r="D37" s="26">
        <v>96750</v>
      </c>
      <c r="E37" s="26">
        <v>0</v>
      </c>
      <c r="F37" s="26">
        <f t="shared" si="3"/>
        <v>96750</v>
      </c>
      <c r="G37" s="26">
        <v>0</v>
      </c>
      <c r="H37" s="26">
        <f t="shared" si="4"/>
        <v>96750</v>
      </c>
      <c r="I37" s="26">
        <f t="shared" si="5"/>
        <v>0</v>
      </c>
    </row>
    <row r="38" spans="1:9" ht="24">
      <c r="A38" s="3">
        <v>14</v>
      </c>
      <c r="B38" s="7" t="s">
        <v>182</v>
      </c>
      <c r="C38" s="8" t="s">
        <v>183</v>
      </c>
      <c r="D38" s="26">
        <v>96750</v>
      </c>
      <c r="E38" s="26">
        <v>23650</v>
      </c>
      <c r="F38" s="26">
        <f t="shared" si="3"/>
        <v>73100</v>
      </c>
      <c r="G38" s="26">
        <v>0</v>
      </c>
      <c r="H38" s="26">
        <f t="shared" si="4"/>
        <v>96750</v>
      </c>
      <c r="I38" s="26">
        <f t="shared" si="5"/>
        <v>0</v>
      </c>
    </row>
    <row r="39" spans="1:9" ht="24">
      <c r="A39" s="3">
        <v>15</v>
      </c>
      <c r="B39" s="7" t="s">
        <v>184</v>
      </c>
      <c r="C39" s="8" t="s">
        <v>185</v>
      </c>
      <c r="D39" s="26">
        <v>130500</v>
      </c>
      <c r="E39" s="26">
        <v>0</v>
      </c>
      <c r="F39" s="26">
        <f t="shared" si="3"/>
        <v>130500</v>
      </c>
      <c r="G39" s="26">
        <v>0</v>
      </c>
      <c r="H39" s="26">
        <f t="shared" si="4"/>
        <v>130500</v>
      </c>
      <c r="I39" s="26">
        <f t="shared" si="5"/>
        <v>0</v>
      </c>
    </row>
    <row r="40" spans="1:9" ht="24">
      <c r="A40" s="9"/>
      <c r="B40" s="28" t="s">
        <v>199</v>
      </c>
      <c r="C40" s="28"/>
      <c r="D40" s="29">
        <f>SUM(D25:D39)</f>
        <v>1653750</v>
      </c>
      <c r="E40" s="29">
        <f>SUM(E25:E39)</f>
        <v>151986</v>
      </c>
      <c r="F40" s="29">
        <f>SUM(F25:F39)</f>
        <v>1501764</v>
      </c>
      <c r="G40" s="29">
        <f>SUM(G25:G39)</f>
        <v>0</v>
      </c>
      <c r="H40" s="29">
        <f>SUM(H25:H39)</f>
        <v>1653750</v>
      </c>
      <c r="I40" s="29">
        <f>G40*100/D40</f>
        <v>0</v>
      </c>
    </row>
    <row r="41" spans="1:9" ht="24">
      <c r="A41" s="119"/>
      <c r="B41" s="120" t="s">
        <v>201</v>
      </c>
      <c r="C41" s="120"/>
      <c r="D41" s="121">
        <f>+D21+D40</f>
        <v>6405750</v>
      </c>
      <c r="E41" s="121">
        <f t="shared" ref="E41:H41" si="6">+E21+E40</f>
        <v>4903986</v>
      </c>
      <c r="F41" s="121">
        <f t="shared" si="6"/>
        <v>1501764</v>
      </c>
      <c r="G41" s="121">
        <f t="shared" si="6"/>
        <v>0</v>
      </c>
      <c r="H41" s="121">
        <f t="shared" si="6"/>
        <v>6405750</v>
      </c>
      <c r="I41" s="121">
        <f t="shared" ref="I41" si="7">G41*100/D41</f>
        <v>0</v>
      </c>
    </row>
  </sheetData>
  <mergeCells count="5">
    <mergeCell ref="A3:I3"/>
    <mergeCell ref="A4:I4"/>
    <mergeCell ref="A1:I1"/>
    <mergeCell ref="A2:I2"/>
    <mergeCell ref="A23:I23"/>
  </mergeCells>
  <pageMargins left="0.25" right="0.25" top="0.75" bottom="0.75" header="0.3" footer="0.3"/>
  <pageSetup paperSize="9" scale="7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CC"/>
    <pageSetUpPr fitToPage="1"/>
  </sheetPr>
  <dimension ref="A1:H39"/>
  <sheetViews>
    <sheetView zoomScale="90" zoomScaleNormal="90" zoomScalePageLayoutView="80" workbookViewId="0">
      <pane ySplit="3" topLeftCell="A25" activePane="bottomLeft" state="frozen"/>
      <selection activeCell="B36" sqref="B36"/>
      <selection pane="bottomLeft" activeCell="F5" sqref="F5"/>
    </sheetView>
  </sheetViews>
  <sheetFormatPr defaultColWidth="9.140625" defaultRowHeight="12.75"/>
  <cols>
    <col min="1" max="1" width="9.140625" style="122"/>
    <col min="2" max="2" width="38.5703125" style="122" customWidth="1"/>
    <col min="3" max="3" width="15.28515625" style="143" bestFit="1" customWidth="1"/>
    <col min="4" max="5" width="14.5703125" style="122" bestFit="1" customWidth="1"/>
    <col min="6" max="6" width="15.28515625" style="122" bestFit="1" customWidth="1"/>
    <col min="7" max="7" width="14.5703125" style="122" bestFit="1" customWidth="1"/>
    <col min="8" max="8" width="10" style="122" bestFit="1" customWidth="1"/>
    <col min="9" max="16384" width="9.140625" style="122"/>
  </cols>
  <sheetData>
    <row r="1" spans="1:8" ht="27.75">
      <c r="A1" s="256" t="s">
        <v>202</v>
      </c>
      <c r="B1" s="256"/>
      <c r="C1" s="256"/>
      <c r="D1" s="256"/>
      <c r="E1" s="256"/>
      <c r="F1" s="256"/>
      <c r="G1" s="256"/>
      <c r="H1" s="256"/>
    </row>
    <row r="2" spans="1:8" ht="27.75">
      <c r="A2" s="257" t="s">
        <v>141</v>
      </c>
      <c r="B2" s="257"/>
      <c r="C2" s="257"/>
      <c r="D2" s="257"/>
      <c r="E2" s="257"/>
      <c r="F2" s="257"/>
      <c r="G2" s="257"/>
      <c r="H2" s="257"/>
    </row>
    <row r="3" spans="1:8" ht="24">
      <c r="A3" s="123" t="s">
        <v>1</v>
      </c>
      <c r="B3" s="123" t="s">
        <v>2</v>
      </c>
      <c r="C3" s="123" t="s">
        <v>203</v>
      </c>
      <c r="D3" s="123" t="s">
        <v>5</v>
      </c>
      <c r="E3" s="123" t="s">
        <v>6</v>
      </c>
      <c r="F3" s="123" t="s">
        <v>7</v>
      </c>
      <c r="G3" s="123" t="s">
        <v>6</v>
      </c>
      <c r="H3" s="123" t="s">
        <v>8</v>
      </c>
    </row>
    <row r="4" spans="1:8" ht="24">
      <c r="A4" s="258" t="s">
        <v>204</v>
      </c>
      <c r="B4" s="259"/>
      <c r="C4" s="124"/>
      <c r="D4" s="125"/>
      <c r="E4" s="125"/>
      <c r="F4" s="125"/>
      <c r="G4" s="125"/>
      <c r="H4" s="126"/>
    </row>
    <row r="5" spans="1:8" ht="24">
      <c r="A5" s="127">
        <v>1</v>
      </c>
      <c r="B5" s="128" t="s">
        <v>205</v>
      </c>
      <c r="C5" s="129">
        <f>'[1]ต.-ค่าปฏิบัติงานนอกเวลาราชการ'!E4:E4</f>
        <v>50000</v>
      </c>
      <c r="D5" s="129">
        <f>'[2]ต.-ค่าปฏิบัติงานนอกเวลาราชการ'!D17</f>
        <v>0</v>
      </c>
      <c r="E5" s="129">
        <f>C5-D5</f>
        <v>50000</v>
      </c>
      <c r="F5" s="129">
        <f>'[1]ต.-ค่าปฏิบัติงานนอกเวลาราชการ'!F17</f>
        <v>0</v>
      </c>
      <c r="G5" s="129">
        <f>C5-F5</f>
        <v>50000</v>
      </c>
      <c r="H5" s="130">
        <f>F5*100/C5</f>
        <v>0</v>
      </c>
    </row>
    <row r="6" spans="1:8" ht="24">
      <c r="A6" s="131">
        <v>2</v>
      </c>
      <c r="B6" s="132" t="s">
        <v>206</v>
      </c>
      <c r="C6" s="133">
        <f>'[1]ต.-ค่าสอนภาคสมทบ ภาคพิเศษ'!E4</f>
        <v>541450</v>
      </c>
      <c r="D6" s="133">
        <f>'[1]ต.-ค่าสอนภาคสมทบ ภาคพิเศษ'!D17</f>
        <v>343416</v>
      </c>
      <c r="E6" s="133">
        <f>C6-D6</f>
        <v>198034</v>
      </c>
      <c r="F6" s="133">
        <f>'[1]ต.-ค่าสอนภาคสมทบ ภาคพิเศษ'!F17</f>
        <v>323616</v>
      </c>
      <c r="G6" s="133">
        <f>C6-F6</f>
        <v>217834</v>
      </c>
      <c r="H6" s="134">
        <f>F6*100/C6</f>
        <v>59.768399667559329</v>
      </c>
    </row>
    <row r="7" spans="1:8" ht="24">
      <c r="A7" s="260" t="s">
        <v>207</v>
      </c>
      <c r="B7" s="261"/>
      <c r="C7" s="135"/>
      <c r="D7" s="135"/>
      <c r="E7" s="135"/>
      <c r="F7" s="135"/>
      <c r="G7" s="135"/>
      <c r="H7" s="136"/>
    </row>
    <row r="8" spans="1:8" ht="24">
      <c r="A8" s="137">
        <v>3</v>
      </c>
      <c r="B8" s="128" t="s">
        <v>208</v>
      </c>
      <c r="C8" s="129">
        <f>'[1]ส.-ค่าใช้จ่ายในการประชุม'!E4</f>
        <v>30000</v>
      </c>
      <c r="D8" s="129">
        <f>'[1]ส.-ค่าใช้จ่ายในการประชุม'!D19</f>
        <v>20425</v>
      </c>
      <c r="E8" s="129">
        <f>C8-D8</f>
        <v>9575</v>
      </c>
      <c r="F8" s="129">
        <f>'[1]ส.-ค่าใช้จ่ายในการประชุม'!F19</f>
        <v>20425</v>
      </c>
      <c r="G8" s="129">
        <f t="shared" ref="G8:G15" si="0">C8-F8</f>
        <v>9575</v>
      </c>
      <c r="H8" s="130">
        <v>0</v>
      </c>
    </row>
    <row r="9" spans="1:8" ht="24">
      <c r="A9" s="127">
        <v>4</v>
      </c>
      <c r="B9" s="128" t="s">
        <v>209</v>
      </c>
      <c r="C9" s="129">
        <f>'[1]ส.-ค่าเดินทางผู้บริหาร'!E4</f>
        <v>30000</v>
      </c>
      <c r="D9" s="129">
        <f>'[1]ส.-ค่าเดินทางผู้บริหาร'!D19</f>
        <v>16876</v>
      </c>
      <c r="E9" s="129">
        <f>C9-D9</f>
        <v>13124</v>
      </c>
      <c r="F9" s="129">
        <f>'[1]ส.-ค่าเดินทางผู้บริหาร'!F19</f>
        <v>16876</v>
      </c>
      <c r="G9" s="129">
        <f t="shared" si="0"/>
        <v>13124</v>
      </c>
      <c r="H9" s="130">
        <f>F9*100/C9</f>
        <v>56.25333333333333</v>
      </c>
    </row>
    <row r="10" spans="1:8" ht="24">
      <c r="A10" s="137">
        <v>5</v>
      </c>
      <c r="B10" s="128" t="s">
        <v>210</v>
      </c>
      <c r="C10" s="129">
        <f>'[1]ส.-พัฒนาบุคลากร'!E4</f>
        <v>364000</v>
      </c>
      <c r="D10" s="129">
        <f>'[1]ส.-พัฒนาบุคลากร'!D39</f>
        <v>47201.33</v>
      </c>
      <c r="E10" s="129">
        <f>C10-D10</f>
        <v>316798.67</v>
      </c>
      <c r="F10" s="129">
        <f>'[1]ส.-พัฒนาบุคลากร'!F39</f>
        <v>47201.33</v>
      </c>
      <c r="G10" s="129">
        <f t="shared" si="0"/>
        <v>316798.67</v>
      </c>
      <c r="H10" s="130">
        <f t="shared" ref="H10:H16" si="1">F10*100/C10</f>
        <v>12.967398351648352</v>
      </c>
    </row>
    <row r="11" spans="1:8" ht="24">
      <c r="A11" s="127">
        <v>6</v>
      </c>
      <c r="B11" s="138" t="s">
        <v>211</v>
      </c>
      <c r="C11" s="129">
        <f>'[1]ส.-จ้างเหมาคนงานพืชศาสตร์ '!E4</f>
        <v>87640</v>
      </c>
      <c r="D11" s="129">
        <f>'[1]ส.-จ้างเหมาคนงานพืชศาสตร์ '!D19</f>
        <v>87640</v>
      </c>
      <c r="E11" s="129">
        <f>C11-D11</f>
        <v>0</v>
      </c>
      <c r="F11" s="129">
        <f>'[1]ส.-จ้างเหมาคนงานพืชศาสตร์ '!F19</f>
        <v>65680</v>
      </c>
      <c r="G11" s="129">
        <f t="shared" si="0"/>
        <v>21960</v>
      </c>
      <c r="H11" s="130">
        <f t="shared" si="1"/>
        <v>74.942948425376542</v>
      </c>
    </row>
    <row r="12" spans="1:8" ht="24">
      <c r="A12" s="137">
        <v>7</v>
      </c>
      <c r="B12" s="138" t="s">
        <v>212</v>
      </c>
      <c r="C12" s="129">
        <f>'[1]ส. - จ้างเหมาแม่บ้าน'!E4</f>
        <v>1490380</v>
      </c>
      <c r="D12" s="129">
        <f>'[1]ส. - จ้างเหมาแม่บ้าน'!D17</f>
        <v>1490380</v>
      </c>
      <c r="E12" s="129">
        <f t="shared" ref="E12:E15" si="2">C12-D12</f>
        <v>0</v>
      </c>
      <c r="F12" s="129">
        <f>'[1]ส. - จ้างเหมาแม่บ้าน'!F17</f>
        <v>1117060</v>
      </c>
      <c r="G12" s="129">
        <f t="shared" si="0"/>
        <v>373320</v>
      </c>
      <c r="H12" s="130">
        <f t="shared" si="1"/>
        <v>74.951354688066132</v>
      </c>
    </row>
    <row r="13" spans="1:8" ht="24">
      <c r="A13" s="127">
        <v>8</v>
      </c>
      <c r="B13" s="138" t="s">
        <v>213</v>
      </c>
      <c r="C13" s="129">
        <f>'[1]ส. - จ้างเหมาดูแลภูมิทัศน์ '!E4</f>
        <v>561893.18000000005</v>
      </c>
      <c r="D13" s="129">
        <f>'[1]ส. - จ้างเหมาดูแลภูมิทัศน์ '!D17</f>
        <v>561893.17999999993</v>
      </c>
      <c r="E13" s="129">
        <f t="shared" si="2"/>
        <v>0</v>
      </c>
      <c r="F13" s="129">
        <f>'[1]ส. - จ้างเหมาดูแลภูมิทัศน์ '!F17</f>
        <v>415793.18</v>
      </c>
      <c r="G13" s="129">
        <f t="shared" si="0"/>
        <v>146100.00000000006</v>
      </c>
      <c r="H13" s="130">
        <f t="shared" si="1"/>
        <v>73.998616605383958</v>
      </c>
    </row>
    <row r="14" spans="1:8" ht="24">
      <c r="A14" s="137">
        <v>9</v>
      </c>
      <c r="B14" s="138" t="s">
        <v>214</v>
      </c>
      <c r="C14" s="139">
        <f>'[1]ส. -จ้างเหมาพนักงานขับรถ'!E4</f>
        <v>144000</v>
      </c>
      <c r="D14" s="139">
        <f>'[1]ส. -จ้างเหมาพนักงานขับรถ'!D17</f>
        <v>144000</v>
      </c>
      <c r="E14" s="129">
        <f t="shared" si="2"/>
        <v>0</v>
      </c>
      <c r="F14" s="139">
        <f>'[1]ส. -จ้างเหมาพนักงานขับรถ'!F17</f>
        <v>108000</v>
      </c>
      <c r="G14" s="129">
        <f t="shared" si="0"/>
        <v>36000</v>
      </c>
      <c r="H14" s="130">
        <f t="shared" si="1"/>
        <v>75</v>
      </c>
    </row>
    <row r="15" spans="1:8" ht="24">
      <c r="A15" s="127">
        <v>10</v>
      </c>
      <c r="B15" s="138" t="s">
        <v>215</v>
      </c>
      <c r="C15" s="129">
        <f>'[1]ส. -จ้างเหมารักษาความปลอดภัย'!E4</f>
        <v>519792</v>
      </c>
      <c r="D15" s="129">
        <f>'[1]ส. -จ้างเหมารักษาความปลอดภัย'!D17</f>
        <v>519792</v>
      </c>
      <c r="E15" s="129">
        <f t="shared" si="2"/>
        <v>0</v>
      </c>
      <c r="F15" s="129">
        <f>'[1]ส. -จ้างเหมารักษาความปลอดภัย'!F17</f>
        <v>389844</v>
      </c>
      <c r="G15" s="129">
        <f t="shared" si="0"/>
        <v>129948</v>
      </c>
      <c r="H15" s="130">
        <f t="shared" si="1"/>
        <v>75</v>
      </c>
    </row>
    <row r="16" spans="1:8" ht="24">
      <c r="A16" s="137">
        <v>11</v>
      </c>
      <c r="B16" s="138" t="s">
        <v>216</v>
      </c>
      <c r="C16" s="129">
        <f>'[1]ส.-จ้างเหมาอื่น '!E5</f>
        <v>199239.72999999984</v>
      </c>
      <c r="D16" s="129">
        <f>'[1]ส.-จ้างเหมาอื่น '!D45</f>
        <v>141463.15000000005</v>
      </c>
      <c r="E16" s="129">
        <f>C16-D16</f>
        <v>57776.579999999783</v>
      </c>
      <c r="F16" s="129">
        <f>'[1]ส.-จ้างเหมาอื่น '!F45</f>
        <v>71875.11</v>
      </c>
      <c r="G16" s="129">
        <f>C16-F16</f>
        <v>127364.61999999984</v>
      </c>
      <c r="H16" s="130">
        <f t="shared" si="1"/>
        <v>36.074687513379011</v>
      </c>
    </row>
    <row r="17" spans="1:8" ht="24">
      <c r="A17" s="127">
        <v>12</v>
      </c>
      <c r="B17" s="140" t="s">
        <v>217</v>
      </c>
      <c r="C17" s="141">
        <f>'[1]ส.-ค่าซ่อมแซมครุภัณฑ์'!E4</f>
        <v>108060.90999999999</v>
      </c>
      <c r="D17" s="141">
        <f>'[1]ส.-ค่าซ่อมแซมครุภัณฑ์'!D32</f>
        <v>108060.91</v>
      </c>
      <c r="E17" s="141">
        <f>C17-D17</f>
        <v>0</v>
      </c>
      <c r="F17" s="141">
        <f>'[1]ส.-ค่าซ่อมแซมครุภัณฑ์'!F32</f>
        <v>101460.91</v>
      </c>
      <c r="G17" s="141">
        <f>C17-F17</f>
        <v>6599.9999999999854</v>
      </c>
      <c r="H17" s="142">
        <f>F17*100/C17</f>
        <v>93.892333499690139</v>
      </c>
    </row>
    <row r="18" spans="1:8" ht="24">
      <c r="A18" s="260" t="s">
        <v>218</v>
      </c>
      <c r="B18" s="261"/>
      <c r="C18" s="135"/>
      <c r="D18" s="135"/>
      <c r="E18" s="135"/>
      <c r="F18" s="135"/>
      <c r="G18" s="135"/>
      <c r="H18" s="136"/>
    </row>
    <row r="19" spans="1:8" s="143" customFormat="1" ht="24">
      <c r="A19" s="127">
        <v>13</v>
      </c>
      <c r="B19" s="128" t="s">
        <v>219</v>
      </c>
      <c r="C19" s="129">
        <f>'[1]ว.- วัสดุสำนักงาน'!E4</f>
        <v>7220</v>
      </c>
      <c r="D19" s="129">
        <f>'[1]ว.- วัสดุสำนักงาน'!D19</f>
        <v>7220</v>
      </c>
      <c r="E19" s="129">
        <f t="shared" ref="E19:E26" si="3">C19-D19</f>
        <v>0</v>
      </c>
      <c r="F19" s="129">
        <f>'[1]ว.- วัสดุสำนักงาน'!F19</f>
        <v>7220</v>
      </c>
      <c r="G19" s="129">
        <f t="shared" ref="G19:G26" si="4">C19-F19</f>
        <v>0</v>
      </c>
      <c r="H19" s="130">
        <f>F19*100/C19</f>
        <v>100</v>
      </c>
    </row>
    <row r="20" spans="1:8" ht="24">
      <c r="A20" s="127">
        <v>14</v>
      </c>
      <c r="B20" s="138" t="s">
        <v>220</v>
      </c>
      <c r="C20" s="129">
        <f>'[1]ว.-วัสดุเชื้อเพลิงและหล่อลื่น'!E4</f>
        <v>130959</v>
      </c>
      <c r="D20" s="129">
        <f>'[1]ว.-วัสดุเชื้อเพลิงและหล่อลื่น'!D20</f>
        <v>130959</v>
      </c>
      <c r="E20" s="129">
        <f t="shared" si="3"/>
        <v>0</v>
      </c>
      <c r="F20" s="129">
        <f>'[1]ว.-วัสดุเชื้อเพลิงและหล่อลื่น'!F20</f>
        <v>130959</v>
      </c>
      <c r="G20" s="129">
        <f t="shared" si="4"/>
        <v>0</v>
      </c>
      <c r="H20" s="130">
        <f>F20*100/C20</f>
        <v>100</v>
      </c>
    </row>
    <row r="21" spans="1:8" ht="24">
      <c r="A21" s="127">
        <v>15</v>
      </c>
      <c r="B21" s="138" t="s">
        <v>221</v>
      </c>
      <c r="C21" s="129">
        <f>'[1]ว.- วัสดุก่อสร้าง'!E4</f>
        <v>64213.599999999999</v>
      </c>
      <c r="D21" s="129">
        <f>'[1]ว.- วัสดุก่อสร้าง'!D32</f>
        <v>67558.600000000006</v>
      </c>
      <c r="E21" s="129">
        <f>C21-D21</f>
        <v>-3345.0000000000073</v>
      </c>
      <c r="F21" s="129">
        <f>'[1]ว.- วัสดุก่อสร้าง'!F32</f>
        <v>59003.6</v>
      </c>
      <c r="G21" s="129">
        <f>C21-F21</f>
        <v>5210</v>
      </c>
      <c r="H21" s="130">
        <f>F21*100/C21</f>
        <v>91.886453959908806</v>
      </c>
    </row>
    <row r="22" spans="1:8" ht="24">
      <c r="A22" s="127">
        <v>16</v>
      </c>
      <c r="B22" s="138" t="s">
        <v>222</v>
      </c>
      <c r="C22" s="129">
        <f>'[1]ว.- วัสดุงานบ้านงานครัว'!E4</f>
        <v>50000</v>
      </c>
      <c r="D22" s="129">
        <f>'[1]ว.- วัสดุงานบ้านงานครัว'!D19</f>
        <v>10385</v>
      </c>
      <c r="E22" s="129">
        <f t="shared" si="3"/>
        <v>39615</v>
      </c>
      <c r="F22" s="129">
        <f>'[1]ว.- วัสดุงานบ้านงานครัว'!F19</f>
        <v>10385</v>
      </c>
      <c r="G22" s="129">
        <f t="shared" si="4"/>
        <v>39615</v>
      </c>
      <c r="H22" s="130">
        <f>F22*100/C22</f>
        <v>20.77</v>
      </c>
    </row>
    <row r="23" spans="1:8" ht="24">
      <c r="A23" s="127">
        <v>17</v>
      </c>
      <c r="B23" s="138" t="s">
        <v>223</v>
      </c>
      <c r="C23" s="129">
        <f>'[1]ว.- วัสดุไฟฟ้าและวิทยุ'!E4</f>
        <v>60000</v>
      </c>
      <c r="D23" s="129">
        <f>'[1]ว.- วัสดุไฟฟ้าและวิทยุ'!D17</f>
        <v>31597.3</v>
      </c>
      <c r="E23" s="129">
        <f t="shared" si="3"/>
        <v>28402.7</v>
      </c>
      <c r="F23" s="129">
        <f>'[1]ว.- วัสดุไฟฟ้าและวิทยุ'!F17</f>
        <v>31180</v>
      </c>
      <c r="G23" s="129">
        <f t="shared" si="4"/>
        <v>28820</v>
      </c>
      <c r="H23" s="130">
        <f>F23*100/C23</f>
        <v>51.966666666666669</v>
      </c>
    </row>
    <row r="24" spans="1:8" ht="24">
      <c r="A24" s="127">
        <v>18</v>
      </c>
      <c r="B24" s="128" t="s">
        <v>224</v>
      </c>
      <c r="C24" s="129">
        <f>'[1]ว.- วัสดุเกษตร'!E4</f>
        <v>34145</v>
      </c>
      <c r="D24" s="129">
        <f>'[1]ว.- วัสดุเกษตร'!D19</f>
        <v>2535</v>
      </c>
      <c r="E24" s="129">
        <f t="shared" si="3"/>
        <v>31610</v>
      </c>
      <c r="F24" s="129">
        <f>'[1]ว.- วัสดุเกษตร'!F19</f>
        <v>2535</v>
      </c>
      <c r="G24" s="129">
        <f t="shared" si="4"/>
        <v>31610</v>
      </c>
      <c r="H24" s="130">
        <v>0</v>
      </c>
    </row>
    <row r="25" spans="1:8" ht="24">
      <c r="A25" s="127">
        <v>19</v>
      </c>
      <c r="B25" s="138" t="s">
        <v>225</v>
      </c>
      <c r="C25" s="129">
        <f>'[1]ว.- วัสดุยานพาหนะและขนส่ง'!E4</f>
        <v>40000</v>
      </c>
      <c r="D25" s="129">
        <f>'[1]ว.- วัสดุยานพาหนะและขนส่ง'!D19</f>
        <v>4950</v>
      </c>
      <c r="E25" s="129">
        <f t="shared" si="3"/>
        <v>35050</v>
      </c>
      <c r="F25" s="129">
        <f>'[1]ว.- วัสดุยานพาหนะและขนส่ง'!F19</f>
        <v>4950</v>
      </c>
      <c r="G25" s="129">
        <f t="shared" si="4"/>
        <v>35050</v>
      </c>
      <c r="H25" s="130">
        <f>F25*100/C25</f>
        <v>12.375</v>
      </c>
    </row>
    <row r="26" spans="1:8" ht="24">
      <c r="A26" s="127">
        <v>20</v>
      </c>
      <c r="B26" s="140" t="s">
        <v>226</v>
      </c>
      <c r="C26" s="141">
        <f>'[1]ว.- วิทยาศาสตร์ฯ '!E4</f>
        <v>50000</v>
      </c>
      <c r="D26" s="141">
        <f>'[1]ว.- วิทยาศาสตร์ฯ '!D19</f>
        <v>31514.799999999999</v>
      </c>
      <c r="E26" s="141">
        <f t="shared" si="3"/>
        <v>18485.2</v>
      </c>
      <c r="F26" s="141">
        <f>'[1]ว.- วิทยาศาสตร์ฯ '!F19</f>
        <v>22934.799999999999</v>
      </c>
      <c r="G26" s="141">
        <f t="shared" si="4"/>
        <v>27065.200000000001</v>
      </c>
      <c r="H26" s="142">
        <f>F26*100/C26</f>
        <v>45.869599999999998</v>
      </c>
    </row>
    <row r="27" spans="1:8" ht="24">
      <c r="A27" s="260" t="s">
        <v>227</v>
      </c>
      <c r="B27" s="261"/>
      <c r="C27" s="135"/>
      <c r="D27" s="135"/>
      <c r="E27" s="135"/>
      <c r="F27" s="135"/>
      <c r="G27" s="135"/>
      <c r="H27" s="136"/>
    </row>
    <row r="28" spans="1:8" ht="24">
      <c r="A28" s="144">
        <v>21</v>
      </c>
      <c r="B28" s="128" t="s">
        <v>228</v>
      </c>
      <c r="C28" s="129">
        <v>0</v>
      </c>
      <c r="D28" s="129">
        <f>[2]ค่าไฟฟ้า!D17</f>
        <v>0</v>
      </c>
      <c r="E28" s="129">
        <f>C28-D28</f>
        <v>0</v>
      </c>
      <c r="F28" s="129">
        <f>[2]ค่าไฟฟ้า!F17</f>
        <v>0</v>
      </c>
      <c r="G28" s="129">
        <f>C28-F28</f>
        <v>0</v>
      </c>
      <c r="H28" s="130">
        <v>0</v>
      </c>
    </row>
    <row r="29" spans="1:8" ht="24">
      <c r="A29" s="145">
        <v>22</v>
      </c>
      <c r="B29" s="140" t="s">
        <v>20</v>
      </c>
      <c r="C29" s="133">
        <f>[2]ค่าไปรษณีย์!E4</f>
        <v>10000</v>
      </c>
      <c r="D29" s="133">
        <f>[1]ค่าไปรษณีย์!D17</f>
        <v>8818</v>
      </c>
      <c r="E29" s="129">
        <f>C29-D29</f>
        <v>1182</v>
      </c>
      <c r="F29" s="133">
        <f>[1]ค่าไปรษณีย์!F17</f>
        <v>8818</v>
      </c>
      <c r="G29" s="129">
        <f>C29-F29</f>
        <v>1182</v>
      </c>
      <c r="H29" s="130">
        <f>F29*100/C29</f>
        <v>88.18</v>
      </c>
    </row>
    <row r="30" spans="1:8" ht="24.75" customHeight="1">
      <c r="A30" s="254" t="s">
        <v>9</v>
      </c>
      <c r="B30" s="255"/>
      <c r="C30" s="146">
        <f>SUM(C5:C29)</f>
        <v>4572993.42</v>
      </c>
      <c r="D30" s="146">
        <f>SUM(D5:D29)</f>
        <v>3776685.2699999996</v>
      </c>
      <c r="E30" s="146">
        <f>SUM(E5:E29)</f>
        <v>796308.14999999967</v>
      </c>
      <c r="F30" s="146">
        <f>SUM(F5:F29)</f>
        <v>2955816.9299999997</v>
      </c>
      <c r="G30" s="146">
        <f>SUM(G5:G29)</f>
        <v>1617176.4899999998</v>
      </c>
      <c r="H30" s="147">
        <f>F30*100/C30</f>
        <v>64.636369627665019</v>
      </c>
    </row>
    <row r="31" spans="1:8" ht="24.75" customHeight="1">
      <c r="A31" s="148"/>
      <c r="B31" s="148"/>
      <c r="C31" s="149"/>
      <c r="D31" s="149"/>
      <c r="E31" s="149"/>
      <c r="F31" s="149"/>
      <c r="G31" s="149"/>
      <c r="H31" s="150"/>
    </row>
    <row r="32" spans="1:8" ht="24.75" customHeight="1">
      <c r="A32" s="148"/>
      <c r="B32" s="148"/>
      <c r="C32" s="149"/>
      <c r="D32" s="149"/>
      <c r="E32" s="149"/>
      <c r="F32" s="149"/>
      <c r="G32" s="149"/>
      <c r="H32" s="150"/>
    </row>
    <row r="33" spans="1:8" ht="24.75" customHeight="1">
      <c r="A33" s="148"/>
      <c r="B33" s="148"/>
      <c r="C33" s="149"/>
      <c r="D33" s="149"/>
      <c r="E33" s="149"/>
      <c r="F33" s="149"/>
      <c r="G33" s="149"/>
      <c r="H33" s="150"/>
    </row>
    <row r="34" spans="1:8" ht="24.75" customHeight="1">
      <c r="A34" s="148"/>
      <c r="B34" s="148"/>
      <c r="C34" s="149"/>
      <c r="D34" s="149"/>
      <c r="E34" s="149"/>
      <c r="F34" s="149"/>
      <c r="G34" s="149"/>
      <c r="H34" s="150"/>
    </row>
    <row r="35" spans="1:8" ht="24.75" customHeight="1">
      <c r="A35" s="151"/>
      <c r="B35" s="148"/>
      <c r="C35" s="149"/>
      <c r="D35" s="149"/>
      <c r="E35" s="149"/>
      <c r="F35" s="149"/>
      <c r="G35" s="149"/>
      <c r="H35" s="150"/>
    </row>
    <row r="36" spans="1:8" ht="24.75" customHeight="1">
      <c r="A36" s="151"/>
      <c r="B36" s="148"/>
      <c r="C36" s="149"/>
      <c r="D36" s="149"/>
      <c r="E36" s="149"/>
      <c r="F36" s="149"/>
      <c r="G36" s="149"/>
      <c r="H36" s="150"/>
    </row>
    <row r="37" spans="1:8" ht="24.75" customHeight="1">
      <c r="A37" s="151"/>
      <c r="B37" s="148"/>
      <c r="C37" s="149"/>
      <c r="D37" s="149"/>
      <c r="E37" s="149"/>
      <c r="F37" s="149"/>
      <c r="G37" s="149"/>
      <c r="H37" s="150"/>
    </row>
    <row r="38" spans="1:8" ht="24.75" customHeight="1">
      <c r="A38" s="151"/>
      <c r="B38" s="148"/>
      <c r="C38" s="149"/>
      <c r="D38" s="149"/>
      <c r="E38" s="149"/>
      <c r="F38" s="149"/>
      <c r="G38" s="149"/>
      <c r="H38" s="150"/>
    </row>
    <row r="39" spans="1:8" ht="24.75" customHeight="1">
      <c r="A39" s="151"/>
      <c r="B39" s="148"/>
      <c r="C39" s="149"/>
      <c r="D39" s="149"/>
      <c r="E39" s="149"/>
      <c r="F39" s="149"/>
      <c r="G39" s="149"/>
      <c r="H39" s="150"/>
    </row>
  </sheetData>
  <mergeCells count="7">
    <mergeCell ref="A30:B30"/>
    <mergeCell ref="A1:H1"/>
    <mergeCell ref="A2:H2"/>
    <mergeCell ref="A4:B4"/>
    <mergeCell ref="A7:B7"/>
    <mergeCell ref="A18:B18"/>
    <mergeCell ref="A27:B27"/>
  </mergeCells>
  <pageMargins left="0.27559055118110237" right="0.11811023622047245" top="0.31496062992125984" bottom="0.31496062992125984" header="0.31496062992125984" footer="0.31496062992125984"/>
  <pageSetup paperSize="9" fitToHeight="0" orientation="landscape" horizontalDpi="300" verticalDpi="300" r:id="rId1"/>
  <headerFooter>
    <oddHeader>&amp;R&amp;"TH SarabunPSK,ธรรมดา"&amp;14&amp;P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CC"/>
    <pageSetUpPr fitToPage="1"/>
  </sheetPr>
  <dimension ref="A1:R19"/>
  <sheetViews>
    <sheetView zoomScale="78" zoomScaleNormal="78" zoomScalePageLayoutView="80" workbookViewId="0">
      <selection activeCell="C11" sqref="C11"/>
    </sheetView>
  </sheetViews>
  <sheetFormatPr defaultColWidth="9.140625" defaultRowHeight="12.75"/>
  <cols>
    <col min="1" max="1" width="7.5703125" style="152" customWidth="1"/>
    <col min="2" max="2" width="60.140625" style="152" customWidth="1"/>
    <col min="3" max="3" width="33.42578125" style="152" customWidth="1"/>
    <col min="4" max="4" width="13.42578125" style="178" customWidth="1"/>
    <col min="5" max="5" width="12.42578125" style="152" customWidth="1"/>
    <col min="6" max="6" width="12.28515625" style="152" customWidth="1"/>
    <col min="7" max="7" width="12.5703125" style="152" customWidth="1"/>
    <col min="8" max="8" width="13.140625" style="152" customWidth="1"/>
    <col min="9" max="9" width="12.7109375" style="152" customWidth="1"/>
    <col min="10" max="10" width="13.85546875" style="152" bestFit="1" customWidth="1"/>
    <col min="11" max="11" width="9.140625" style="152"/>
    <col min="12" max="12" width="11.28515625" style="152" bestFit="1" customWidth="1"/>
    <col min="13" max="13" width="3.28515625" style="152" customWidth="1"/>
    <col min="14" max="14" width="11.28515625" style="152" bestFit="1" customWidth="1"/>
    <col min="15" max="15" width="4" style="152" customWidth="1"/>
    <col min="16" max="16" width="12.42578125" style="152" customWidth="1"/>
    <col min="17" max="17" width="3.7109375" style="152" customWidth="1"/>
    <col min="18" max="18" width="10.28515625" style="152" bestFit="1" customWidth="1"/>
    <col min="19" max="16384" width="9.140625" style="152"/>
  </cols>
  <sheetData>
    <row r="1" spans="1:18" ht="27.75">
      <c r="A1" s="262" t="s">
        <v>229</v>
      </c>
      <c r="B1" s="262"/>
      <c r="C1" s="262"/>
      <c r="D1" s="262"/>
      <c r="E1" s="262"/>
      <c r="F1" s="262"/>
      <c r="G1" s="262"/>
      <c r="H1" s="262"/>
      <c r="I1" s="262"/>
    </row>
    <row r="2" spans="1:18" ht="27.75">
      <c r="A2" s="263" t="s">
        <v>141</v>
      </c>
      <c r="B2" s="263"/>
      <c r="C2" s="263"/>
      <c r="D2" s="263"/>
      <c r="E2" s="263"/>
      <c r="F2" s="263"/>
      <c r="G2" s="263"/>
      <c r="H2" s="263"/>
      <c r="I2" s="263"/>
    </row>
    <row r="3" spans="1:18" ht="24">
      <c r="A3" s="153" t="s">
        <v>1</v>
      </c>
      <c r="B3" s="153" t="s">
        <v>2</v>
      </c>
      <c r="C3" s="153" t="s">
        <v>3</v>
      </c>
      <c r="D3" s="153" t="s">
        <v>203</v>
      </c>
      <c r="E3" s="153" t="s">
        <v>5</v>
      </c>
      <c r="F3" s="153" t="s">
        <v>6</v>
      </c>
      <c r="G3" s="153" t="s">
        <v>7</v>
      </c>
      <c r="H3" s="153" t="s">
        <v>6</v>
      </c>
      <c r="I3" s="153" t="s">
        <v>8</v>
      </c>
    </row>
    <row r="4" spans="1:18" ht="24">
      <c r="A4" s="154">
        <v>1</v>
      </c>
      <c r="B4" s="155" t="s">
        <v>230</v>
      </c>
      <c r="C4" s="155" t="s">
        <v>231</v>
      </c>
      <c r="D4" s="156">
        <f>'[3]สรุป-สหกิจคณะวิทย์'!C12</f>
        <v>156906</v>
      </c>
      <c r="E4" s="156">
        <f>'[3]สรุป-สหกิจคณะวิทย์'!D12</f>
        <v>95225</v>
      </c>
      <c r="F4" s="156">
        <f>D4-E4</f>
        <v>61681</v>
      </c>
      <c r="G4" s="156">
        <f>'[3]สรุป-สหกิจคณะวิทย์'!F12</f>
        <v>75046</v>
      </c>
      <c r="H4" s="156">
        <f>D4-G4</f>
        <v>81860</v>
      </c>
      <c r="I4" s="157">
        <f>G4*100/D4</f>
        <v>47.828636253553086</v>
      </c>
      <c r="J4" s="158"/>
    </row>
    <row r="5" spans="1:18" ht="24">
      <c r="A5" s="159">
        <v>2</v>
      </c>
      <c r="B5" s="128" t="s">
        <v>232</v>
      </c>
      <c r="C5" s="128" t="s">
        <v>233</v>
      </c>
      <c r="D5" s="160">
        <f>'[3]สรุป-สหกิจคณะวิศวะ'!C7</f>
        <v>277950</v>
      </c>
      <c r="E5" s="160">
        <f>'[3]สรุป-สหกิจคณะวิศวะ'!D7</f>
        <v>277950</v>
      </c>
      <c r="F5" s="160">
        <f>D5-E5</f>
        <v>0</v>
      </c>
      <c r="G5" s="160">
        <f>'[3]สรุป-สหกิจคณะวิศวะ'!F7</f>
        <v>277950</v>
      </c>
      <c r="H5" s="160">
        <f>D5-G5</f>
        <v>0</v>
      </c>
      <c r="I5" s="161">
        <f>G5*100/D5</f>
        <v>100</v>
      </c>
      <c r="J5" s="158"/>
    </row>
    <row r="6" spans="1:18" ht="24">
      <c r="A6" s="159">
        <v>3</v>
      </c>
      <c r="B6" s="128" t="s">
        <v>234</v>
      </c>
      <c r="C6" s="138" t="s">
        <v>235</v>
      </c>
      <c r="D6" s="160">
        <f>[3]ปรับพื้นฐาน!E4</f>
        <v>226800</v>
      </c>
      <c r="E6" s="160">
        <f>[3]ปรับพื้นฐาน!D21</f>
        <v>37650</v>
      </c>
      <c r="F6" s="160">
        <f>D6-E6</f>
        <v>189150</v>
      </c>
      <c r="G6" s="160">
        <f>[3]ปรับพื้นฐาน!F21</f>
        <v>0</v>
      </c>
      <c r="H6" s="160">
        <f>D6-G6</f>
        <v>226800</v>
      </c>
      <c r="I6" s="161">
        <f>G6*100/D6</f>
        <v>0</v>
      </c>
      <c r="J6" s="158"/>
    </row>
    <row r="7" spans="1:18" ht="24">
      <c r="A7" s="162">
        <v>4</v>
      </c>
      <c r="B7" s="163" t="s">
        <v>236</v>
      </c>
      <c r="C7" s="128" t="s">
        <v>231</v>
      </c>
      <c r="D7" s="160">
        <f>'[3]young smart farm'!E4</f>
        <v>49500</v>
      </c>
      <c r="E7" s="160">
        <f>'[3]young smart farm'!D27</f>
        <v>39900</v>
      </c>
      <c r="F7" s="160">
        <f>D7-E7</f>
        <v>9600</v>
      </c>
      <c r="G7" s="160">
        <f>'[3]young smart farm'!F27</f>
        <v>39900</v>
      </c>
      <c r="H7" s="160">
        <f t="shared" ref="H7:H9" si="0">D7-G7</f>
        <v>9600</v>
      </c>
      <c r="I7" s="161">
        <f>G7*100/D7</f>
        <v>80.606060606060609</v>
      </c>
      <c r="J7" s="158"/>
    </row>
    <row r="8" spans="1:18" ht="24">
      <c r="A8" s="159">
        <v>5</v>
      </c>
      <c r="B8" s="163" t="s">
        <v>237</v>
      </c>
      <c r="C8" s="163" t="s">
        <v>238</v>
      </c>
      <c r="D8" s="34">
        <f>'[3]แนะแนว-สรุป'!E4</f>
        <v>60000</v>
      </c>
      <c r="E8" s="160">
        <f>'[3]แนะแนว-สรุป'!D17</f>
        <v>9310</v>
      </c>
      <c r="F8" s="160">
        <f t="shared" ref="F8:F9" si="1">D8-E8</f>
        <v>50690</v>
      </c>
      <c r="G8" s="160">
        <f>'[3]แนะแนว-สรุป'!F17</f>
        <v>6560</v>
      </c>
      <c r="H8" s="160">
        <f t="shared" si="0"/>
        <v>53440</v>
      </c>
      <c r="I8" s="161">
        <f t="shared" ref="I8:I9" si="2">G8*100/D8</f>
        <v>10.933333333333334</v>
      </c>
      <c r="J8" s="158"/>
      <c r="L8" s="158"/>
      <c r="N8" s="158"/>
      <c r="P8" s="158"/>
      <c r="Q8" s="158"/>
      <c r="R8" s="158"/>
    </row>
    <row r="9" spans="1:18" ht="24">
      <c r="A9" s="159">
        <v>6</v>
      </c>
      <c r="B9" s="163" t="s">
        <v>239</v>
      </c>
      <c r="C9" s="164" t="s">
        <v>240</v>
      </c>
      <c r="D9" s="160">
        <f>'[3]TQF-บริหาร'!E4</f>
        <v>173100</v>
      </c>
      <c r="E9" s="160">
        <f>'[3]TQF-บริหาร'!D27</f>
        <v>145000</v>
      </c>
      <c r="F9" s="160">
        <f t="shared" si="1"/>
        <v>28100</v>
      </c>
      <c r="G9" s="160">
        <f>'[3]TQF-บริหาร'!F27</f>
        <v>2240</v>
      </c>
      <c r="H9" s="160">
        <f t="shared" si="0"/>
        <v>170860</v>
      </c>
      <c r="I9" s="161">
        <f t="shared" si="2"/>
        <v>1.2940496822645871</v>
      </c>
      <c r="J9" s="158"/>
      <c r="L9" s="158"/>
      <c r="N9" s="158"/>
      <c r="P9" s="158"/>
      <c r="Q9" s="158"/>
      <c r="R9" s="158"/>
    </row>
    <row r="10" spans="1:18" ht="24.75" customHeight="1">
      <c r="A10" s="264" t="s">
        <v>9</v>
      </c>
      <c r="B10" s="265"/>
      <c r="C10" s="165"/>
      <c r="D10" s="166">
        <f>SUM(D4:D9)</f>
        <v>944256</v>
      </c>
      <c r="E10" s="166">
        <f>SUM(E4:E9)</f>
        <v>605035</v>
      </c>
      <c r="F10" s="166">
        <f>SUM(F4:F9)</f>
        <v>339221</v>
      </c>
      <c r="G10" s="166">
        <f>SUM(G4:G9)</f>
        <v>401696</v>
      </c>
      <c r="H10" s="166">
        <f>SUM(H4:H9)</f>
        <v>542560</v>
      </c>
      <c r="I10" s="167">
        <f>G10*100/D10</f>
        <v>42.541005828927752</v>
      </c>
      <c r="J10" s="158"/>
    </row>
    <row r="11" spans="1:18" ht="24.75" customHeight="1">
      <c r="A11" s="168" t="s">
        <v>241</v>
      </c>
      <c r="B11" s="169"/>
      <c r="C11" s="169"/>
      <c r="D11" s="170"/>
      <c r="E11" s="170"/>
      <c r="F11" s="170"/>
      <c r="G11" s="170"/>
      <c r="H11" s="170"/>
      <c r="I11" s="171"/>
      <c r="J11" s="158"/>
    </row>
    <row r="12" spans="1:18" ht="24.75" customHeight="1">
      <c r="A12" s="172" t="s">
        <v>242</v>
      </c>
      <c r="B12" s="173" t="s">
        <v>243</v>
      </c>
      <c r="C12" s="169"/>
      <c r="D12" s="170"/>
      <c r="E12" s="170"/>
      <c r="F12" s="170"/>
      <c r="G12" s="170"/>
      <c r="H12" s="170"/>
      <c r="I12" s="171"/>
      <c r="J12" s="158"/>
    </row>
    <row r="13" spans="1:18" ht="24.75" customHeight="1">
      <c r="A13" s="169"/>
      <c r="B13" s="174" t="s">
        <v>244</v>
      </c>
      <c r="C13" s="175">
        <v>16200</v>
      </c>
      <c r="D13" s="170"/>
      <c r="E13" s="170"/>
      <c r="F13" s="170"/>
      <c r="G13" s="170"/>
      <c r="H13" s="170"/>
      <c r="I13" s="171"/>
      <c r="J13" s="158"/>
    </row>
    <row r="14" spans="1:18" ht="24.75" customHeight="1">
      <c r="A14" s="169"/>
      <c r="B14" s="174" t="s">
        <v>245</v>
      </c>
      <c r="C14" s="175">
        <v>16200</v>
      </c>
      <c r="D14" s="170"/>
      <c r="E14" s="170"/>
      <c r="F14" s="170"/>
      <c r="G14" s="170"/>
      <c r="H14" s="170"/>
      <c r="I14" s="171"/>
      <c r="J14" s="158"/>
    </row>
    <row r="15" spans="1:18" ht="24.75" customHeight="1">
      <c r="A15" s="176"/>
      <c r="B15" s="174" t="s">
        <v>246</v>
      </c>
      <c r="C15" s="175">
        <v>16200</v>
      </c>
      <c r="D15" s="170"/>
      <c r="E15" s="170"/>
      <c r="F15" s="170"/>
      <c r="G15" s="170"/>
      <c r="H15" s="170"/>
      <c r="I15" s="171"/>
      <c r="J15" s="158"/>
    </row>
    <row r="16" spans="1:18" ht="24.75" customHeight="1">
      <c r="A16" s="176"/>
      <c r="B16" s="174" t="s">
        <v>247</v>
      </c>
      <c r="C16" s="175">
        <v>11400</v>
      </c>
      <c r="D16" s="170"/>
      <c r="E16" s="170"/>
      <c r="F16" s="170"/>
      <c r="G16" s="170"/>
      <c r="H16" s="170"/>
      <c r="I16" s="171"/>
      <c r="J16" s="158"/>
    </row>
    <row r="17" spans="1:10" ht="24.75" customHeight="1" thickBot="1">
      <c r="A17" s="176"/>
      <c r="B17" s="169"/>
      <c r="C17" s="177">
        <f>SUM(C13:C16)</f>
        <v>60000</v>
      </c>
      <c r="D17" s="170"/>
      <c r="E17" s="170"/>
      <c r="F17" s="170"/>
      <c r="G17" s="170"/>
      <c r="H17" s="170"/>
      <c r="I17" s="171"/>
      <c r="J17" s="158"/>
    </row>
    <row r="18" spans="1:10" ht="24.75" customHeight="1" thickTop="1">
      <c r="A18" s="176"/>
      <c r="B18" s="169"/>
      <c r="C18" s="169"/>
      <c r="D18" s="170"/>
      <c r="E18" s="170"/>
      <c r="F18" s="170"/>
      <c r="G18" s="170"/>
      <c r="H18" s="170"/>
      <c r="I18" s="171"/>
      <c r="J18" s="158"/>
    </row>
    <row r="19" spans="1:10" ht="24.75" customHeight="1">
      <c r="A19" s="176"/>
      <c r="B19" s="169"/>
      <c r="C19" s="169"/>
      <c r="D19" s="170"/>
      <c r="E19" s="170"/>
      <c r="F19" s="170"/>
      <c r="G19" s="170"/>
      <c r="H19" s="170"/>
      <c r="I19" s="171"/>
      <c r="J19" s="158"/>
    </row>
  </sheetData>
  <mergeCells count="3">
    <mergeCell ref="A1:I1"/>
    <mergeCell ref="A2:I2"/>
    <mergeCell ref="A10:B10"/>
  </mergeCells>
  <pageMargins left="0.28000000000000003" right="0.11" top="0.53" bottom="0.52" header="0.3" footer="0.3"/>
  <pageSetup paperSize="9" scale="82" orientation="landscape" horizontalDpi="300" verticalDpi="300" r:id="rId1"/>
  <headerFooter>
    <oddHeader>&amp;R&amp;"TH SarabunPSK,ธรรมดา"&amp;14&amp;P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  <pageSetUpPr fitToPage="1"/>
  </sheetPr>
  <dimension ref="A1:I24"/>
  <sheetViews>
    <sheetView topLeftCell="B1" zoomScale="90" zoomScaleNormal="90" zoomScalePageLayoutView="80" workbookViewId="0">
      <selection activeCell="A15" sqref="A15:B15"/>
    </sheetView>
  </sheetViews>
  <sheetFormatPr defaultColWidth="9.140625" defaultRowHeight="12.75"/>
  <cols>
    <col min="1" max="1" width="9.140625" style="152"/>
    <col min="2" max="2" width="40.5703125" style="152" customWidth="1"/>
    <col min="3" max="3" width="23.5703125" style="152" customWidth="1"/>
    <col min="4" max="4" width="13.140625" style="178" customWidth="1"/>
    <col min="5" max="5" width="12.5703125" style="152" customWidth="1"/>
    <col min="6" max="6" width="12.85546875" style="152" customWidth="1"/>
    <col min="7" max="7" width="12.5703125" style="152" customWidth="1"/>
    <col min="8" max="8" width="12.140625" style="152" customWidth="1"/>
    <col min="9" max="9" width="10" style="152" bestFit="1" customWidth="1"/>
    <col min="10" max="10" width="3.28515625" style="152" customWidth="1"/>
    <col min="11" max="16384" width="9.140625" style="152"/>
  </cols>
  <sheetData>
    <row r="1" spans="1:9" ht="27.75">
      <c r="A1" s="262" t="s">
        <v>248</v>
      </c>
      <c r="B1" s="262"/>
      <c r="C1" s="262"/>
      <c r="D1" s="262"/>
      <c r="E1" s="262"/>
      <c r="F1" s="262"/>
      <c r="G1" s="262"/>
      <c r="H1" s="262"/>
      <c r="I1" s="262"/>
    </row>
    <row r="2" spans="1:9" ht="27.75">
      <c r="A2" s="263" t="s">
        <v>141</v>
      </c>
      <c r="B2" s="263"/>
      <c r="C2" s="263"/>
      <c r="D2" s="263"/>
      <c r="E2" s="263"/>
      <c r="F2" s="263"/>
      <c r="G2" s="263"/>
      <c r="H2" s="263"/>
      <c r="I2" s="263"/>
    </row>
    <row r="3" spans="1:9" ht="24">
      <c r="A3" s="153" t="s">
        <v>1</v>
      </c>
      <c r="B3" s="153" t="s">
        <v>2</v>
      </c>
      <c r="C3" s="153" t="s">
        <v>3</v>
      </c>
      <c r="D3" s="153" t="s">
        <v>203</v>
      </c>
      <c r="E3" s="153" t="s">
        <v>5</v>
      </c>
      <c r="F3" s="153" t="s">
        <v>6</v>
      </c>
      <c r="G3" s="153" t="s">
        <v>7</v>
      </c>
      <c r="H3" s="153" t="s">
        <v>6</v>
      </c>
      <c r="I3" s="153" t="s">
        <v>8</v>
      </c>
    </row>
    <row r="4" spans="1:9" ht="24">
      <c r="A4" s="154">
        <v>1</v>
      </c>
      <c r="B4" s="155" t="s">
        <v>230</v>
      </c>
      <c r="C4" s="155" t="s">
        <v>240</v>
      </c>
      <c r="D4" s="156">
        <f>'[4]สรุป-สหกิจคณะบริหาร'!C14</f>
        <v>261651</v>
      </c>
      <c r="E4" s="156">
        <f>'[4]สรุป-สหกิจคณะบริหาร'!D14</f>
        <v>261651</v>
      </c>
      <c r="F4" s="156">
        <f>D4-E4</f>
        <v>0</v>
      </c>
      <c r="G4" s="156">
        <f>'[4]สรุป-สหกิจคณะบริหาร'!F14</f>
        <v>261651</v>
      </c>
      <c r="H4" s="156">
        <f>D4-G4</f>
        <v>0</v>
      </c>
      <c r="I4" s="157">
        <f>G4*100/D4</f>
        <v>100</v>
      </c>
    </row>
    <row r="5" spans="1:9" ht="24">
      <c r="A5" s="162">
        <v>2</v>
      </c>
      <c r="B5" s="128" t="s">
        <v>234</v>
      </c>
      <c r="C5" s="128" t="s">
        <v>240</v>
      </c>
      <c r="D5" s="160">
        <f>[4]ปรับพื้นฐาน!E4</f>
        <v>120600</v>
      </c>
      <c r="E5" s="160">
        <f>[4]ปรับพื้นฐาน!D18</f>
        <v>1600</v>
      </c>
      <c r="F5" s="160">
        <f>D5-E5</f>
        <v>119000</v>
      </c>
      <c r="G5" s="160">
        <f>[4]ปรับพื้นฐาน!F18</f>
        <v>300</v>
      </c>
      <c r="H5" s="160">
        <f t="shared" ref="H5" si="0">D5-G5</f>
        <v>120300</v>
      </c>
      <c r="I5" s="161">
        <f t="shared" ref="I5" si="1">G5*100/D5</f>
        <v>0.24875621890547264</v>
      </c>
    </row>
    <row r="6" spans="1:9" ht="24">
      <c r="A6" s="162"/>
      <c r="B6" s="138"/>
      <c r="C6" s="179"/>
      <c r="D6" s="160"/>
      <c r="E6" s="160"/>
      <c r="F6" s="160"/>
      <c r="G6" s="160"/>
      <c r="H6" s="160"/>
      <c r="I6" s="161"/>
    </row>
    <row r="7" spans="1:9" ht="24">
      <c r="A7" s="162"/>
      <c r="B7" s="180"/>
      <c r="C7" s="181"/>
      <c r="D7" s="160"/>
      <c r="E7" s="160"/>
      <c r="F7" s="160"/>
      <c r="G7" s="160"/>
      <c r="H7" s="160"/>
      <c r="I7" s="161"/>
    </row>
    <row r="8" spans="1:9" ht="24">
      <c r="A8" s="162"/>
      <c r="B8" s="163"/>
      <c r="C8" s="182"/>
      <c r="D8" s="34"/>
      <c r="E8" s="34"/>
      <c r="F8" s="160"/>
      <c r="G8" s="34"/>
      <c r="H8" s="160"/>
      <c r="I8" s="161"/>
    </row>
    <row r="9" spans="1:9" ht="24">
      <c r="A9" s="162"/>
      <c r="B9" s="180"/>
      <c r="C9" s="181"/>
      <c r="D9" s="160"/>
      <c r="E9" s="160"/>
      <c r="F9" s="160"/>
      <c r="G9" s="160"/>
      <c r="H9" s="160"/>
      <c r="I9" s="161"/>
    </row>
    <row r="10" spans="1:9" ht="24">
      <c r="A10" s="162"/>
      <c r="B10" s="183"/>
      <c r="C10" s="184"/>
      <c r="D10" s="160"/>
      <c r="E10" s="160"/>
      <c r="F10" s="160"/>
      <c r="G10" s="160"/>
      <c r="H10" s="160"/>
      <c r="I10" s="161"/>
    </row>
    <row r="11" spans="1:9" ht="24">
      <c r="A11" s="162"/>
      <c r="B11" s="183"/>
      <c r="C11" s="184"/>
      <c r="D11" s="160"/>
      <c r="E11" s="160"/>
      <c r="F11" s="160"/>
      <c r="G11" s="160"/>
      <c r="H11" s="160"/>
      <c r="I11" s="161"/>
    </row>
    <row r="12" spans="1:9" ht="24">
      <c r="A12" s="162"/>
      <c r="B12" s="163"/>
      <c r="C12" s="185"/>
      <c r="D12" s="160"/>
      <c r="E12" s="160"/>
      <c r="F12" s="160"/>
      <c r="G12" s="160"/>
      <c r="H12" s="160"/>
      <c r="I12" s="161"/>
    </row>
    <row r="13" spans="1:9" ht="24">
      <c r="A13" s="162"/>
      <c r="B13" s="163"/>
      <c r="C13" s="185"/>
      <c r="D13" s="160"/>
      <c r="E13" s="160"/>
      <c r="F13" s="160"/>
      <c r="G13" s="160"/>
      <c r="H13" s="160"/>
      <c r="I13" s="161"/>
    </row>
    <row r="14" spans="1:9" ht="24">
      <c r="A14" s="162"/>
      <c r="B14" s="186"/>
      <c r="C14" s="181"/>
      <c r="D14" s="34"/>
      <c r="E14" s="34"/>
      <c r="F14" s="160"/>
      <c r="G14" s="34"/>
      <c r="H14" s="160"/>
      <c r="I14" s="161"/>
    </row>
    <row r="15" spans="1:9" ht="24.75" customHeight="1">
      <c r="A15" s="264" t="s">
        <v>9</v>
      </c>
      <c r="B15" s="265"/>
      <c r="C15" s="165"/>
      <c r="D15" s="166">
        <f>SUM(D4:D14)</f>
        <v>382251</v>
      </c>
      <c r="E15" s="166">
        <f>SUM(E4:E14)</f>
        <v>263251</v>
      </c>
      <c r="F15" s="166">
        <f>SUM(F4:F14)</f>
        <v>119000</v>
      </c>
      <c r="G15" s="166">
        <f>SUM(G4:G14)</f>
        <v>261951</v>
      </c>
      <c r="H15" s="166">
        <f>SUM(H4:H14)</f>
        <v>120300</v>
      </c>
      <c r="I15" s="167">
        <f>G15*100/D15</f>
        <v>68.52853229945768</v>
      </c>
    </row>
    <row r="16" spans="1:9" ht="24.75" customHeight="1">
      <c r="A16" s="169"/>
      <c r="B16" s="169"/>
      <c r="C16" s="169"/>
      <c r="D16" s="170"/>
      <c r="E16" s="170"/>
      <c r="F16" s="170"/>
      <c r="G16" s="170"/>
      <c r="H16" s="170"/>
      <c r="I16" s="171"/>
    </row>
    <row r="17" spans="1:9" ht="24.75" customHeight="1">
      <c r="A17" s="169"/>
      <c r="B17" s="169"/>
      <c r="C17" s="169"/>
      <c r="D17" s="170"/>
      <c r="E17" s="170"/>
      <c r="F17" s="170"/>
      <c r="G17" s="170"/>
      <c r="H17" s="170"/>
      <c r="I17" s="171"/>
    </row>
    <row r="18" spans="1:9" ht="24.75" customHeight="1">
      <c r="A18" s="169"/>
      <c r="B18" s="169"/>
      <c r="C18" s="169"/>
      <c r="D18" s="170"/>
      <c r="E18" s="170"/>
      <c r="F18" s="170"/>
      <c r="G18" s="170"/>
      <c r="H18" s="170"/>
      <c r="I18" s="171"/>
    </row>
    <row r="19" spans="1:9" ht="24.75" customHeight="1">
      <c r="A19" s="169"/>
      <c r="B19" s="169"/>
      <c r="C19" s="169"/>
      <c r="D19" s="170"/>
      <c r="E19" s="170"/>
      <c r="F19" s="170"/>
      <c r="G19" s="170"/>
      <c r="H19" s="170"/>
      <c r="I19" s="171"/>
    </row>
    <row r="20" spans="1:9" ht="24.75" customHeight="1">
      <c r="A20" s="176"/>
      <c r="B20" s="169"/>
      <c r="C20" s="169"/>
      <c r="D20" s="170"/>
      <c r="E20" s="170"/>
      <c r="F20" s="170"/>
      <c r="G20" s="170"/>
      <c r="H20" s="170"/>
      <c r="I20" s="171"/>
    </row>
    <row r="21" spans="1:9" ht="24.75" customHeight="1">
      <c r="A21" s="176"/>
      <c r="B21" s="169"/>
      <c r="C21" s="169"/>
      <c r="D21" s="170"/>
      <c r="E21" s="170"/>
      <c r="F21" s="170"/>
      <c r="G21" s="170"/>
      <c r="H21" s="170"/>
      <c r="I21" s="171"/>
    </row>
    <row r="22" spans="1:9" ht="24.75" customHeight="1">
      <c r="A22" s="176"/>
      <c r="B22" s="169"/>
      <c r="C22" s="169"/>
      <c r="D22" s="170"/>
      <c r="E22" s="170"/>
      <c r="F22" s="170"/>
      <c r="G22" s="170"/>
      <c r="H22" s="170"/>
      <c r="I22" s="171"/>
    </row>
    <row r="23" spans="1:9" ht="24.75" customHeight="1">
      <c r="A23" s="176"/>
      <c r="B23" s="169"/>
      <c r="C23" s="169"/>
      <c r="D23" s="170"/>
      <c r="E23" s="170"/>
      <c r="F23" s="170"/>
      <c r="G23" s="170"/>
      <c r="H23" s="170"/>
      <c r="I23" s="171"/>
    </row>
    <row r="24" spans="1:9" ht="24.75" customHeight="1">
      <c r="A24" s="176"/>
      <c r="B24" s="169"/>
      <c r="C24" s="169"/>
      <c r="D24" s="170"/>
      <c r="E24" s="170"/>
      <c r="F24" s="170"/>
      <c r="G24" s="170"/>
      <c r="H24" s="170"/>
      <c r="I24" s="171"/>
    </row>
  </sheetData>
  <mergeCells count="3">
    <mergeCell ref="A1:I1"/>
    <mergeCell ref="A2:I2"/>
    <mergeCell ref="A15:B15"/>
  </mergeCells>
  <pageMargins left="0.28000000000000003" right="0.11" top="0.53" bottom="0.52" header="0.3" footer="0.3"/>
  <pageSetup paperSize="9" fitToHeight="0" orientation="landscape" horizontalDpi="300" verticalDpi="300" r:id="rId1"/>
  <headerFooter>
    <oddHeader>&amp;R&amp;"TH SarabunPSK,ธรรมดา"&amp;14&amp;P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B44A67E590BE5F489694ED0F8D8E8CDA" ma:contentTypeVersion="10" ma:contentTypeDescription="สร้างเอกสารใหม่" ma:contentTypeScope="" ma:versionID="bb81af4a986ec8e34c4846cb48db501a">
  <xsd:schema xmlns:xsd="http://www.w3.org/2001/XMLSchema" xmlns:xs="http://www.w3.org/2001/XMLSchema" xmlns:p="http://schemas.microsoft.com/office/2006/metadata/properties" xmlns:ns3="4d4d7d23-f3f1-4870-8f67-4c4577bb7182" targetNamespace="http://schemas.microsoft.com/office/2006/metadata/properties" ma:root="true" ma:fieldsID="acc02ade5f3f312beaad07a7bcb999ca" ns3:_="">
    <xsd:import namespace="4d4d7d23-f3f1-4870-8f67-4c4577bb71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d7d23-f3f1-4870-8f67-4c4577bb7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D8C422-BCE2-4C92-A7A4-72591C31FB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d7d23-f3f1-4870-8f67-4c4577bb7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FB1229-9B72-4C20-9A9B-3C03A77C362C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4d4d7d23-f3f1-4870-8f67-4c4577bb718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75535C-0BD3-4F37-8AFF-E0296B5E4C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งปม.-ดำเนินงาน</vt:lpstr>
      <vt:lpstr>งปม.-วัสดุการศึกษา -ด้านวิทย์</vt:lpstr>
      <vt:lpstr>งปม.-วัสดุการศึกษา - ด้านสังคม</vt:lpstr>
      <vt:lpstr>งปม.-รายจ่ายลงทุน</vt:lpstr>
      <vt:lpstr>งปม.-โครงการ อื่นๆ.</vt:lpstr>
      <vt:lpstr>งปม.-U2T for BCG</vt:lpstr>
      <vt:lpstr>ผป.-งบดำเนินงาน</vt:lpstr>
      <vt:lpstr>ผป.งบรายจ่ายอื่น-ด้านวิทย์</vt:lpstr>
      <vt:lpstr>ผป.งบรายจ่ายอื่น-ด้านสังคม</vt:lpstr>
      <vt:lpstr>งปม.-โครงการต่าง ๆ(ผป.)</vt:lpstr>
      <vt:lpstr>ผป.-ครุภัณฑ์สิ่งก่อสร้าง</vt:lpstr>
      <vt:lpstr>Sheet6</vt:lpstr>
      <vt:lpstr>Sheet1</vt:lpstr>
      <vt:lpstr>'ผป.-งบดำเนินงาน'!Print_Area</vt:lpstr>
      <vt:lpstr>'ผป.งบรายจ่ายอื่น-ด้านวิทย์'!Print_Area</vt:lpstr>
      <vt:lpstr>'ผป.งบรายจ่ายอื่น-ด้านสังคม'!Print_Area</vt:lpstr>
      <vt:lpstr>'ผป.-งบดำเนินงาน'!Print_Titles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ปภาวรินท์ บุญมาก</cp:lastModifiedBy>
  <cp:lastPrinted>2022-08-22T01:54:02Z</cp:lastPrinted>
  <dcterms:created xsi:type="dcterms:W3CDTF">2021-05-26T05:01:44Z</dcterms:created>
  <dcterms:modified xsi:type="dcterms:W3CDTF">2022-08-22T01:54:47Z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0x010100B44A67E590BE5F489694ED0F8D8E8CDA</vt:lpwstr>
  </property>
</Properties>
</file>